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rij\Documents\Marije's documenten\FDV\"/>
    </mc:Choice>
  </mc:AlternateContent>
  <xr:revisionPtr revIDLastSave="0" documentId="8_{39147C24-F9DB-4643-B0B5-965D7EB7F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entool" sheetId="1" r:id="rId1"/>
    <sheet name="Data 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Wt7TzuZmylEqI3jRG87WhRrAHU0KrIm0Gf2JRMGHRs="/>
    </ext>
  </extLst>
</workbook>
</file>

<file path=xl/calcChain.xml><?xml version="1.0" encoding="utf-8"?>
<calcChain xmlns="http://schemas.openxmlformats.org/spreadsheetml/2006/main">
  <c r="H73" i="1" l="1"/>
  <c r="H15" i="1"/>
  <c r="G84" i="1"/>
  <c r="G82" i="1"/>
  <c r="D60" i="1"/>
  <c r="H43" i="1"/>
  <c r="D50" i="1"/>
  <c r="D44" i="1"/>
  <c r="D38" i="1"/>
  <c r="H30" i="1"/>
  <c r="H17" i="1" s="1"/>
  <c r="D30" i="1"/>
  <c r="E6" i="1"/>
  <c r="D72" i="1"/>
  <c r="H70" i="1"/>
  <c r="H64" i="1"/>
  <c r="H58" i="1"/>
  <c r="D66" i="1"/>
  <c r="B55" i="1"/>
  <c r="E4" i="1"/>
  <c r="H48" i="1" l="1"/>
  <c r="D31" i="1"/>
  <c r="D77" i="1"/>
  <c r="H49" i="1" l="1"/>
  <c r="D79" i="1"/>
  <c r="H13" i="1"/>
  <c r="H11" i="1"/>
  <c r="H18" i="1"/>
  <c r="H12" i="1"/>
  <c r="D19" i="1" l="1"/>
  <c r="H14" i="1" s="1"/>
  <c r="D76" i="1" s="1"/>
  <c r="D78" i="1" s="1"/>
  <c r="H76" i="1" s="1"/>
  <c r="H19" i="1"/>
  <c r="H77" i="1"/>
  <c r="H78" i="1" s="1"/>
</calcChain>
</file>

<file path=xl/sharedStrings.xml><?xml version="1.0" encoding="utf-8"?>
<sst xmlns="http://schemas.openxmlformats.org/spreadsheetml/2006/main" count="144" uniqueCount="96">
  <si>
    <t>Rekentool loon per gewerkt uur</t>
  </si>
  <si>
    <t>Bruto jaarloon (incl. vakantiegeld)</t>
  </si>
  <si>
    <t>Bruto maandloon (excl. vakantiegeld)</t>
  </si>
  <si>
    <t>Bruto maandloon (incl. vakantiegeld)</t>
  </si>
  <si>
    <t>Salaris</t>
  </si>
  <si>
    <t>Bruto jaarsalaris</t>
  </si>
  <si>
    <t>Automatisch berekend</t>
  </si>
  <si>
    <t>Vakantiegeld</t>
  </si>
  <si>
    <t>Totaal bruto jaarsalaris</t>
  </si>
  <si>
    <t>Gewerkte uren</t>
  </si>
  <si>
    <t xml:space="preserve">Met deze tool bereken je wat je daadwerkelijke uurloon is. </t>
  </si>
  <si>
    <t>Eerst bereken we het bruto jaarsalaris.</t>
  </si>
  <si>
    <t>Daarna de daadwerkelijk gewerkte uren.</t>
  </si>
  <si>
    <t>Wil je je uurloon vergelijken?</t>
  </si>
  <si>
    <t>Of hoofdstuk 8 van het rapport</t>
  </si>
  <si>
    <t>Uren volgens contract per maand</t>
  </si>
  <si>
    <t>Aantal uren volgens contract per jaar</t>
  </si>
  <si>
    <t>Totaal aantal uren per jaar volgens contract</t>
  </si>
  <si>
    <t>Aantal uren volgens contract per week</t>
  </si>
  <si>
    <t>Volgens contract/arbeidsovereenkomst</t>
  </si>
  <si>
    <t>Extra gewerkte uren (onbetaald)</t>
  </si>
  <si>
    <t>aantal overuren per week</t>
  </si>
  <si>
    <t>aantal overuren per jaar</t>
  </si>
  <si>
    <t>aantal overuren per maand</t>
  </si>
  <si>
    <t>Totaal aantal overuren per jaar</t>
  </si>
  <si>
    <t>Aantal werkdagen per week</t>
  </si>
  <si>
    <t>Benodigde informatie</t>
  </si>
  <si>
    <t>Weken vakantie per jaar</t>
  </si>
  <si>
    <t>Onbetaalde administratie per dag in uren</t>
  </si>
  <si>
    <t>Onbetaalde administratie per week in uren</t>
  </si>
  <si>
    <t>Onbetaalde administratie per jaar in uren</t>
  </si>
  <si>
    <t>Onbetaald overleg per jaar in uren</t>
  </si>
  <si>
    <t>Onbetaalde netwerkbijeenkomsten per jaar</t>
  </si>
  <si>
    <t>Onbetaalde intervisie per jaar</t>
  </si>
  <si>
    <t>Onbetaald werkoverleg in uren per week</t>
  </si>
  <si>
    <t>Onbetaald werkoverleg in uren per maand</t>
  </si>
  <si>
    <t>Onbetaalde scholing/cursussen in uren per jaar</t>
  </si>
  <si>
    <t>Onbetaalde reistijd huisbezoeken per week</t>
  </si>
  <si>
    <t>Onbetaalde reistijd huisbezoeken per maand</t>
  </si>
  <si>
    <t>Onbetaalde reistijd huisbezoeken per jaar</t>
  </si>
  <si>
    <t>Onbetaald overleg met derden per week</t>
  </si>
  <si>
    <t>Onbetaald overleg met derden per jaar</t>
  </si>
  <si>
    <t>Daadwerkelijk gewerkte uren per jaar</t>
  </si>
  <si>
    <t>Totaal aantal betaalde uren inclusief overuren</t>
  </si>
  <si>
    <t>Daadwerkelijk loon per gewerkt uur</t>
  </si>
  <si>
    <t>Totaal eigen kosten per jaar</t>
  </si>
  <si>
    <t>Bruto jaarsalaris na aftrek eigen kosten</t>
  </si>
  <si>
    <t>Overzicht eigen kosten per jaar</t>
  </si>
  <si>
    <t>Pensioenpremie per maand</t>
  </si>
  <si>
    <t>Pensioenpremie per jaar</t>
  </si>
  <si>
    <t>Eigen kosten pensioen per jaar</t>
  </si>
  <si>
    <t>Premiepercentage werkgever (procenten)</t>
  </si>
  <si>
    <t>Vul onderstaande in (indien van toepassing)</t>
  </si>
  <si>
    <t>Kosten kwaliteitsregister</t>
  </si>
  <si>
    <t>Eigen kosten kwaliteitsregister per jaar</t>
  </si>
  <si>
    <t>Eigen kosten BIG-registratie per jaar</t>
  </si>
  <si>
    <t>Kosten BIG-registratie per 5 jaar</t>
  </si>
  <si>
    <t>Vergoeding werkgever (procenten)</t>
  </si>
  <si>
    <t>Kosten KNGF lidmaatschap</t>
  </si>
  <si>
    <t>Kosten lidmaatschap Fysiovakbond FDV</t>
  </si>
  <si>
    <t>Eigen kosten KNGF per jaar</t>
  </si>
  <si>
    <t>Eigen kosten Fysiovakbond FDV per jaar</t>
  </si>
  <si>
    <t>Kosten scholing per jaar</t>
  </si>
  <si>
    <t>Eigen kosten scholing</t>
  </si>
  <si>
    <t>Zitten je overuren inbegrepen bij bovenstaande bedragen?</t>
  </si>
  <si>
    <t>Ja</t>
  </si>
  <si>
    <t>Totaal bedrag overuren (later automatisch berekend na invullen gewerkte uren)</t>
  </si>
  <si>
    <t>Overuren meegerekend</t>
  </si>
  <si>
    <t>Nee</t>
  </si>
  <si>
    <t>Automatisch berekend na invullen gewerkte uren</t>
  </si>
  <si>
    <t>Onderstaande is vooraf ingevuld met de gemiddelde waardes. Als dit voor jou anders is, pas dan de bedragen en percentages aan.</t>
  </si>
  <si>
    <t>En als laatste het bruto loon per gewerkt uur na aftrek van kosten.</t>
  </si>
  <si>
    <t>Jaarsalaris</t>
  </si>
  <si>
    <t>Kies onderstaande welke je weet (drop down menu)</t>
  </si>
  <si>
    <t>Bruto uurloon excl. vakantiegeld (berekent jaarsalaris na invullen contracturen onder kopje gewerkte uren)</t>
  </si>
  <si>
    <t>Bruto uurloon incl. vakantiegeld (berekent jaarsalaris na invullen contracturen onder kopje gewerkte uren)</t>
  </si>
  <si>
    <t>Bruto uurloon incl. vakantiegeld</t>
  </si>
  <si>
    <t>Bruto uurloon volgens contract incl. vakantiegeld</t>
  </si>
  <si>
    <t>Bruto uurloon excl. vakantiegeld</t>
  </si>
  <si>
    <t>uren volgens contract</t>
  </si>
  <si>
    <t>overuren</t>
  </si>
  <si>
    <t>administratie</t>
  </si>
  <si>
    <t>Betaalde overuren, indien aanwezig, Kies onderstaande welke je weet (drop down menu)</t>
  </si>
  <si>
    <t>huisbezoeken</t>
  </si>
  <si>
    <t>werkoverleg</t>
  </si>
  <si>
    <t>overleg derden</t>
  </si>
  <si>
    <t>Onbetaald overleg met derden per maand</t>
  </si>
  <si>
    <t>Som totaal aantal onbetaalde uren per jaar</t>
  </si>
  <si>
    <t>pensioen</t>
  </si>
  <si>
    <t>Bruto uurloon volgens contract excl. vakantiegeld</t>
  </si>
  <si>
    <t>Je hoeft alleen de witte cellen in te vullen, en de drop down menu's te kiezen (groene velden). Als kosten niet van toepassing zijn, laat het veld dan leeg.</t>
  </si>
  <si>
    <t>Totaal bruto jaarsalaris inclusief overuren</t>
  </si>
  <si>
    <t>Voorbeeld: pensioenpremie weet je per maand, dan klik je op 'pensioenpremie per maand', je werkgever geeft 50% vergoeding, dus je vult bij premiepercentage 50% in.</t>
  </si>
  <si>
    <t>Deze rekentool is bedoeld als hulpmiddel. Er kan geen enkel recht aan worden ontleend.</t>
  </si>
  <si>
    <t>Vul hier je contracturen en overuren in. Doe dit in uren.</t>
  </si>
  <si>
    <t>Vul hier je onbetaalde werkzaamheden in. Doe dit in uren.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</si>
</sst>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2" tint="-0.14999847407452621"/>
      <name val="Calibri"/>
      <family val="2"/>
    </font>
    <font>
      <sz val="11"/>
      <color theme="8" tint="0.5999938962981048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2BF61"/>
        <bgColor rgb="FF82BF61"/>
      </patternFill>
    </fill>
    <fill>
      <patternFill patternType="solid">
        <fgColor rgb="FFE1935A"/>
        <bgColor rgb="FFE1935A"/>
      </patternFill>
    </fill>
    <fill>
      <patternFill patternType="solid">
        <fgColor rgb="FFD8D8D8"/>
        <bgColor rgb="FFD8D8D8"/>
      </patternFill>
    </fill>
    <fill>
      <patternFill patternType="solid">
        <fgColor rgb="FF73CAEA"/>
        <bgColor rgb="FFD8D8D8"/>
      </patternFill>
    </fill>
    <fill>
      <patternFill patternType="solid">
        <fgColor rgb="FF73CAEA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1935A"/>
      </patternFill>
    </fill>
    <fill>
      <patternFill patternType="solid">
        <fgColor rgb="FF84BF63"/>
        <bgColor rgb="FFD8D8D8"/>
      </patternFill>
    </fill>
    <fill>
      <patternFill patternType="solid">
        <fgColor rgb="FF84BF6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36">
    <xf numFmtId="0" fontId="0" fillId="0" borderId="0" xfId="0"/>
    <xf numFmtId="0" fontId="5" fillId="2" borderId="1" xfId="0" applyFont="1" applyFill="1" applyBorder="1"/>
    <xf numFmtId="0" fontId="6" fillId="2" borderId="3" xfId="0" applyFont="1" applyFill="1" applyBorder="1"/>
    <xf numFmtId="0" fontId="5" fillId="2" borderId="4" xfId="0" applyFont="1" applyFill="1" applyBorder="1"/>
    <xf numFmtId="0" fontId="6" fillId="2" borderId="8" xfId="0" applyFont="1" applyFill="1" applyBorder="1"/>
    <xf numFmtId="0" fontId="5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9" fillId="0" borderId="0" xfId="0" applyFont="1"/>
    <xf numFmtId="0" fontId="5" fillId="2" borderId="9" xfId="0" applyFont="1" applyFill="1" applyBorder="1"/>
    <xf numFmtId="0" fontId="6" fillId="2" borderId="10" xfId="0" applyFont="1" applyFill="1" applyBorder="1"/>
    <xf numFmtId="0" fontId="7" fillId="4" borderId="23" xfId="0" applyFont="1" applyFill="1" applyBorder="1" applyAlignment="1">
      <alignment horizontal="left"/>
    </xf>
    <xf numFmtId="0" fontId="8" fillId="0" borderId="23" xfId="0" applyFont="1" applyBorder="1"/>
    <xf numFmtId="0" fontId="7" fillId="4" borderId="24" xfId="0" applyFont="1" applyFill="1" applyBorder="1" applyAlignment="1">
      <alignment horizontal="left"/>
    </xf>
    <xf numFmtId="0" fontId="8" fillId="0" borderId="24" xfId="0" applyFont="1" applyBorder="1"/>
    <xf numFmtId="0" fontId="7" fillId="4" borderId="26" xfId="0" applyFont="1" applyFill="1" applyBorder="1" applyAlignment="1">
      <alignment horizontal="left"/>
    </xf>
    <xf numFmtId="0" fontId="6" fillId="0" borderId="0" xfId="0" applyFont="1"/>
    <xf numFmtId="0" fontId="7" fillId="5" borderId="23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8" fillId="6" borderId="23" xfId="0" applyFont="1" applyFill="1" applyBorder="1"/>
    <xf numFmtId="0" fontId="10" fillId="5" borderId="23" xfId="1" applyFill="1" applyBorder="1" applyAlignment="1">
      <alignment horizontal="left"/>
    </xf>
    <xf numFmtId="0" fontId="5" fillId="2" borderId="2" xfId="0" applyFont="1" applyFill="1" applyBorder="1"/>
    <xf numFmtId="0" fontId="7" fillId="0" borderId="19" xfId="0" applyFont="1" applyBorder="1"/>
    <xf numFmtId="14" fontId="7" fillId="0" borderId="20" xfId="0" applyNumberFormat="1" applyFont="1" applyBorder="1"/>
    <xf numFmtId="0" fontId="7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horizontal="left"/>
    </xf>
    <xf numFmtId="0" fontId="7" fillId="4" borderId="27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0" fontId="6" fillId="2" borderId="11" xfId="0" applyFont="1" applyFill="1" applyBorder="1"/>
    <xf numFmtId="0" fontId="7" fillId="7" borderId="34" xfId="0" applyFont="1" applyFill="1" applyBorder="1" applyAlignment="1">
      <alignment horizontal="center"/>
    </xf>
    <xf numFmtId="0" fontId="7" fillId="7" borderId="36" xfId="0" applyFont="1" applyFill="1" applyBorder="1" applyAlignment="1">
      <alignment horizontal="center"/>
    </xf>
    <xf numFmtId="0" fontId="7" fillId="7" borderId="35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left"/>
    </xf>
    <xf numFmtId="0" fontId="8" fillId="9" borderId="21" xfId="0" applyFont="1" applyFill="1" applyBorder="1"/>
    <xf numFmtId="0" fontId="8" fillId="9" borderId="20" xfId="0" applyFont="1" applyFill="1" applyBorder="1"/>
    <xf numFmtId="0" fontId="10" fillId="7" borderId="17" xfId="1" applyFill="1" applyBorder="1" applyAlignment="1" applyProtection="1">
      <alignment horizontal="left"/>
    </xf>
    <xf numFmtId="0" fontId="8" fillId="9" borderId="11" xfId="0" applyFont="1" applyFill="1" applyBorder="1"/>
    <xf numFmtId="0" fontId="8" fillId="9" borderId="18" xfId="0" applyFont="1" applyFill="1" applyBorder="1"/>
    <xf numFmtId="0" fontId="10" fillId="7" borderId="15" xfId="1" applyFill="1" applyBorder="1" applyAlignment="1" applyProtection="1">
      <alignment horizontal="left"/>
    </xf>
    <xf numFmtId="0" fontId="8" fillId="9" borderId="22" xfId="0" applyFont="1" applyFill="1" applyBorder="1"/>
    <xf numFmtId="0" fontId="8" fillId="9" borderId="16" xfId="0" applyFont="1" applyFill="1" applyBorder="1"/>
    <xf numFmtId="2" fontId="4" fillId="8" borderId="26" xfId="0" applyNumberFormat="1" applyFont="1" applyFill="1" applyBorder="1" applyAlignment="1" applyProtection="1">
      <alignment horizontal="left"/>
      <protection locked="0"/>
    </xf>
    <xf numFmtId="2" fontId="4" fillId="8" borderId="27" xfId="0" applyNumberFormat="1" applyFont="1" applyFill="1" applyBorder="1" applyAlignment="1" applyProtection="1">
      <alignment horizontal="left"/>
      <protection locked="0"/>
    </xf>
    <xf numFmtId="0" fontId="7" fillId="10" borderId="34" xfId="0" applyFont="1" applyFill="1" applyBorder="1" applyAlignment="1">
      <alignment horizontal="center"/>
    </xf>
    <xf numFmtId="0" fontId="7" fillId="10" borderId="36" xfId="0" applyFont="1" applyFill="1" applyBorder="1" applyAlignment="1">
      <alignment horizontal="center"/>
    </xf>
    <xf numFmtId="0" fontId="7" fillId="10" borderId="35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0" fontId="8" fillId="0" borderId="36" xfId="0" applyFont="1" applyBorder="1"/>
    <xf numFmtId="0" fontId="8" fillId="0" borderId="35" xfId="0" applyFont="1" applyBorder="1"/>
    <xf numFmtId="0" fontId="7" fillId="5" borderId="24" xfId="0" applyFont="1" applyFill="1" applyBorder="1" applyAlignment="1">
      <alignment horizontal="left"/>
    </xf>
    <xf numFmtId="0" fontId="8" fillId="6" borderId="24" xfId="0" applyFont="1" applyFill="1" applyBorder="1"/>
    <xf numFmtId="0" fontId="7" fillId="4" borderId="23" xfId="0" applyFont="1" applyFill="1" applyBorder="1" applyAlignment="1">
      <alignment horizontal="left"/>
    </xf>
    <xf numFmtId="0" fontId="8" fillId="0" borderId="23" xfId="0" applyFont="1" applyBorder="1"/>
    <xf numFmtId="0" fontId="7" fillId="7" borderId="23" xfId="0" applyFont="1" applyFill="1" applyBorder="1" applyAlignment="1">
      <alignment horizontal="left"/>
    </xf>
    <xf numFmtId="0" fontId="8" fillId="9" borderId="23" xfId="0" applyFont="1" applyFill="1" applyBorder="1"/>
    <xf numFmtId="0" fontId="4" fillId="8" borderId="26" xfId="0" applyFont="1" applyFill="1" applyBorder="1" applyAlignment="1" applyProtection="1">
      <alignment horizontal="left"/>
      <protection locked="0"/>
    </xf>
    <xf numFmtId="0" fontId="4" fillId="8" borderId="27" xfId="0" applyFont="1" applyFill="1" applyBorder="1" applyAlignment="1" applyProtection="1">
      <alignment horizontal="left"/>
      <protection locked="0"/>
    </xf>
    <xf numFmtId="0" fontId="7" fillId="5" borderId="23" xfId="0" applyFont="1" applyFill="1" applyBorder="1" applyAlignment="1">
      <alignment horizontal="left"/>
    </xf>
    <xf numFmtId="0" fontId="8" fillId="6" borderId="23" xfId="0" applyFont="1" applyFill="1" applyBorder="1"/>
    <xf numFmtId="0" fontId="4" fillId="0" borderId="38" xfId="0" applyFont="1" applyBorder="1" applyAlignment="1" applyProtection="1">
      <alignment horizontal="left"/>
      <protection locked="0"/>
    </xf>
    <xf numFmtId="0" fontId="7" fillId="11" borderId="23" xfId="0" applyFont="1" applyFill="1" applyBorder="1" applyAlignment="1">
      <alignment horizontal="left"/>
    </xf>
    <xf numFmtId="0" fontId="8" fillId="12" borderId="23" xfId="0" applyFont="1" applyFill="1" applyBorder="1"/>
    <xf numFmtId="0" fontId="7" fillId="4" borderId="9" xfId="0" applyFont="1" applyFill="1" applyBorder="1" applyAlignment="1">
      <alignment horizontal="left"/>
    </xf>
    <xf numFmtId="0" fontId="8" fillId="0" borderId="10" xfId="0" applyFont="1" applyBorder="1"/>
    <xf numFmtId="0" fontId="7" fillId="4" borderId="9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7" fillId="4" borderId="19" xfId="0" applyFont="1" applyFill="1" applyBorder="1" applyAlignment="1">
      <alignment horizontal="left"/>
    </xf>
    <xf numFmtId="0" fontId="8" fillId="0" borderId="21" xfId="0" applyFont="1" applyBorder="1"/>
    <xf numFmtId="0" fontId="8" fillId="0" borderId="20" xfId="0" applyFont="1" applyBorder="1"/>
    <xf numFmtId="0" fontId="7" fillId="4" borderId="17" xfId="0" applyFont="1" applyFill="1" applyBorder="1" applyAlignment="1">
      <alignment horizontal="left"/>
    </xf>
    <xf numFmtId="0" fontId="8" fillId="0" borderId="11" xfId="0" applyFont="1" applyBorder="1"/>
    <xf numFmtId="0" fontId="8" fillId="0" borderId="18" xfId="0" applyFont="1" applyBorder="1"/>
    <xf numFmtId="0" fontId="10" fillId="4" borderId="17" xfId="1" applyFill="1" applyBorder="1" applyAlignment="1" applyProtection="1">
      <alignment horizontal="left"/>
    </xf>
    <xf numFmtId="0" fontId="8" fillId="0" borderId="22" xfId="0" applyFont="1" applyBorder="1"/>
    <xf numFmtId="0" fontId="7" fillId="11" borderId="24" xfId="0" applyFont="1" applyFill="1" applyBorder="1" applyAlignment="1">
      <alignment horizontal="left"/>
    </xf>
    <xf numFmtId="0" fontId="8" fillId="12" borderId="24" xfId="0" applyFont="1" applyFill="1" applyBorder="1"/>
    <xf numFmtId="0" fontId="4" fillId="0" borderId="24" xfId="0" applyFont="1" applyBorder="1" applyAlignment="1" applyProtection="1">
      <alignment horizontal="left"/>
      <protection locked="0"/>
    </xf>
    <xf numFmtId="2" fontId="3" fillId="8" borderId="23" xfId="0" applyNumberFormat="1" applyFont="1" applyFill="1" applyBorder="1" applyAlignment="1" applyProtection="1">
      <alignment horizontal="left"/>
      <protection locked="0"/>
    </xf>
    <xf numFmtId="2" fontId="4" fillId="8" borderId="23" xfId="0" applyNumberFormat="1" applyFont="1" applyFill="1" applyBorder="1" applyAlignment="1" applyProtection="1">
      <alignment horizontal="left"/>
      <protection locked="0"/>
    </xf>
    <xf numFmtId="0" fontId="4" fillId="8" borderId="23" xfId="0" applyFont="1" applyFill="1" applyBorder="1" applyAlignment="1" applyProtection="1">
      <alignment horizontal="left"/>
      <protection locked="0"/>
    </xf>
    <xf numFmtId="0" fontId="11" fillId="4" borderId="39" xfId="0" applyFont="1" applyFill="1" applyBorder="1" applyAlignment="1">
      <alignment horizontal="left"/>
    </xf>
    <xf numFmtId="0" fontId="8" fillId="0" borderId="39" xfId="0" applyFont="1" applyBorder="1"/>
    <xf numFmtId="2" fontId="12" fillId="8" borderId="17" xfId="0" applyNumberFormat="1" applyFont="1" applyFill="1" applyBorder="1" applyAlignment="1" applyProtection="1">
      <alignment horizontal="left"/>
      <protection locked="0"/>
    </xf>
    <xf numFmtId="2" fontId="12" fillId="8" borderId="18" xfId="0" applyNumberFormat="1" applyFont="1" applyFill="1" applyBorder="1" applyAlignment="1" applyProtection="1">
      <alignment horizontal="left"/>
      <protection locked="0"/>
    </xf>
    <xf numFmtId="0" fontId="7" fillId="4" borderId="39" xfId="0" applyFont="1" applyFill="1" applyBorder="1" applyAlignment="1">
      <alignment horizontal="left"/>
    </xf>
    <xf numFmtId="0" fontId="7" fillId="5" borderId="32" xfId="0" applyFont="1" applyFill="1" applyBorder="1" applyAlignment="1">
      <alignment horizontal="left"/>
    </xf>
    <xf numFmtId="0" fontId="7" fillId="5" borderId="33" xfId="0" applyFont="1" applyFill="1" applyBorder="1" applyAlignment="1">
      <alignment horizontal="left"/>
    </xf>
    <xf numFmtId="0" fontId="4" fillId="8" borderId="32" xfId="0" applyFont="1" applyFill="1" applyBorder="1" applyAlignment="1" applyProtection="1">
      <alignment horizontal="left"/>
      <protection locked="0"/>
    </xf>
    <xf numFmtId="0" fontId="4" fillId="8" borderId="33" xfId="0" applyFont="1" applyFill="1" applyBorder="1" applyAlignment="1" applyProtection="1">
      <alignment horizontal="left"/>
      <protection locked="0"/>
    </xf>
    <xf numFmtId="0" fontId="7" fillId="4" borderId="30" xfId="0" applyFont="1" applyFill="1" applyBorder="1" applyAlignment="1">
      <alignment horizontal="left"/>
    </xf>
    <xf numFmtId="0" fontId="7" fillId="4" borderId="31" xfId="0" applyFont="1" applyFill="1" applyBorder="1" applyAlignment="1">
      <alignment horizontal="left"/>
    </xf>
    <xf numFmtId="0" fontId="7" fillId="4" borderId="26" xfId="0" applyFont="1" applyFill="1" applyBorder="1" applyAlignment="1">
      <alignment horizontal="left"/>
    </xf>
    <xf numFmtId="0" fontId="7" fillId="4" borderId="27" xfId="0" applyFont="1" applyFill="1" applyBorder="1" applyAlignment="1">
      <alignment horizontal="left"/>
    </xf>
    <xf numFmtId="0" fontId="4" fillId="0" borderId="23" xfId="0" applyFont="1" applyBorder="1" applyAlignment="1" applyProtection="1">
      <alignment horizontal="left"/>
      <protection locked="0"/>
    </xf>
    <xf numFmtId="0" fontId="4" fillId="9" borderId="39" xfId="0" applyFont="1" applyFill="1" applyBorder="1" applyAlignment="1" applyProtection="1">
      <alignment horizontal="left"/>
      <protection locked="0"/>
    </xf>
    <xf numFmtId="0" fontId="7" fillId="14" borderId="39" xfId="0" applyFont="1" applyFill="1" applyBorder="1" applyAlignment="1">
      <alignment horizontal="left"/>
    </xf>
    <xf numFmtId="0" fontId="8" fillId="15" borderId="39" xfId="0" applyFont="1" applyFill="1" applyBorder="1"/>
    <xf numFmtId="0" fontId="4" fillId="8" borderId="39" xfId="0" applyFont="1" applyFill="1" applyBorder="1" applyAlignment="1" applyProtection="1">
      <alignment horizontal="left"/>
      <protection locked="0"/>
    </xf>
    <xf numFmtId="0" fontId="4" fillId="8" borderId="24" xfId="0" applyFont="1" applyFill="1" applyBorder="1" applyAlignment="1" applyProtection="1">
      <alignment horizontal="left"/>
      <protection locked="0"/>
    </xf>
    <xf numFmtId="0" fontId="4" fillId="13" borderId="23" xfId="0" applyFont="1" applyFill="1" applyBorder="1" applyAlignment="1" applyProtection="1">
      <alignment horizontal="left"/>
      <protection locked="0"/>
    </xf>
    <xf numFmtId="0" fontId="3" fillId="8" borderId="26" xfId="0" applyFont="1" applyFill="1" applyBorder="1" applyAlignment="1" applyProtection="1">
      <alignment horizontal="left"/>
      <protection locked="0"/>
    </xf>
    <xf numFmtId="0" fontId="3" fillId="8" borderId="27" xfId="0" applyFont="1" applyFill="1" applyBorder="1" applyAlignment="1" applyProtection="1">
      <alignment horizontal="left"/>
      <protection locked="0"/>
    </xf>
    <xf numFmtId="2" fontId="3" fillId="8" borderId="26" xfId="0" applyNumberFormat="1" applyFont="1" applyFill="1" applyBorder="1" applyAlignment="1" applyProtection="1">
      <alignment horizontal="left"/>
      <protection locked="0"/>
    </xf>
    <xf numFmtId="2" fontId="3" fillId="8" borderId="27" xfId="0" applyNumberFormat="1" applyFont="1" applyFill="1" applyBorder="1" applyAlignment="1" applyProtection="1">
      <alignment horizontal="left"/>
      <protection locked="0"/>
    </xf>
    <xf numFmtId="1" fontId="4" fillId="8" borderId="23" xfId="0" applyNumberFormat="1" applyFont="1" applyFill="1" applyBorder="1" applyAlignment="1" applyProtection="1">
      <alignment horizontal="left"/>
      <protection locked="0"/>
    </xf>
    <xf numFmtId="2" fontId="4" fillId="9" borderId="23" xfId="0" applyNumberFormat="1" applyFont="1" applyFill="1" applyBorder="1" applyAlignment="1" applyProtection="1">
      <alignment horizontal="left"/>
      <protection locked="0"/>
    </xf>
    <xf numFmtId="1" fontId="3" fillId="8" borderId="26" xfId="0" applyNumberFormat="1" applyFont="1" applyFill="1" applyBorder="1" applyAlignment="1" applyProtection="1">
      <alignment horizontal="left"/>
      <protection locked="0"/>
    </xf>
    <xf numFmtId="1" fontId="3" fillId="8" borderId="27" xfId="0" applyNumberFormat="1" applyFont="1" applyFill="1" applyBorder="1" applyAlignment="1" applyProtection="1">
      <alignment horizontal="left"/>
      <protection locked="0"/>
    </xf>
    <xf numFmtId="0" fontId="4" fillId="8" borderId="28" xfId="0" applyFont="1" applyFill="1" applyBorder="1" applyAlignment="1" applyProtection="1">
      <alignment horizontal="left"/>
      <protection locked="0"/>
    </xf>
    <xf numFmtId="0" fontId="4" fillId="8" borderId="29" xfId="0" applyFont="1" applyFill="1" applyBorder="1" applyAlignment="1" applyProtection="1">
      <alignment horizontal="left"/>
      <protection locked="0"/>
    </xf>
    <xf numFmtId="0" fontId="3" fillId="8" borderId="23" xfId="0" applyFont="1" applyFill="1" applyBorder="1" applyAlignment="1" applyProtection="1">
      <alignment horizontal="left"/>
      <protection locked="0"/>
    </xf>
    <xf numFmtId="1" fontId="4" fillId="8" borderId="39" xfId="0" applyNumberFormat="1" applyFont="1" applyFill="1" applyBorder="1" applyAlignment="1" applyProtection="1">
      <alignment horizontal="left"/>
      <protection locked="0"/>
    </xf>
    <xf numFmtId="2" fontId="1" fillId="8" borderId="26" xfId="0" applyNumberFormat="1" applyFont="1" applyFill="1" applyBorder="1" applyAlignment="1" applyProtection="1">
      <alignment horizontal="left"/>
      <protection locked="0"/>
    </xf>
    <xf numFmtId="2" fontId="0" fillId="8" borderId="30" xfId="0" applyNumberFormat="1" applyFill="1" applyBorder="1" applyAlignment="1">
      <alignment horizontal="left"/>
    </xf>
    <xf numFmtId="2" fontId="0" fillId="8" borderId="25" xfId="0" applyNumberFormat="1" applyFill="1" applyBorder="1" applyAlignment="1">
      <alignment horizontal="left"/>
    </xf>
    <xf numFmtId="2" fontId="3" fillId="8" borderId="39" xfId="0" applyNumberFormat="1" applyFont="1" applyFill="1" applyBorder="1" applyAlignment="1" applyProtection="1">
      <alignment horizontal="left"/>
      <protection locked="0"/>
    </xf>
    <xf numFmtId="0" fontId="1" fillId="12" borderId="23" xfId="0" applyFont="1" applyFill="1" applyBorder="1" applyAlignment="1" applyProtection="1">
      <alignment horizontal="left"/>
      <protection locked="0"/>
    </xf>
    <xf numFmtId="0" fontId="2" fillId="12" borderId="23" xfId="0" applyFont="1" applyFill="1" applyBorder="1" applyAlignment="1" applyProtection="1">
      <alignment horizontal="left"/>
      <protection locked="0"/>
    </xf>
    <xf numFmtId="0" fontId="7" fillId="5" borderId="28" xfId="0" applyFont="1" applyFill="1" applyBorder="1" applyAlignment="1">
      <alignment horizontal="left"/>
    </xf>
    <xf numFmtId="0" fontId="7" fillId="5" borderId="37" xfId="0" applyFont="1" applyFill="1" applyBorder="1" applyAlignment="1">
      <alignment horizontal="left"/>
    </xf>
    <xf numFmtId="0" fontId="7" fillId="5" borderId="2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7" fillId="4" borderId="41" xfId="0" applyFont="1" applyFill="1" applyBorder="1" applyAlignment="1">
      <alignment horizontal="left"/>
    </xf>
    <xf numFmtId="1" fontId="4" fillId="8" borderId="26" xfId="0" applyNumberFormat="1" applyFont="1" applyFill="1" applyBorder="1" applyAlignment="1" applyProtection="1">
      <alignment horizontal="left"/>
      <protection locked="0"/>
    </xf>
    <xf numFmtId="1" fontId="4" fillId="8" borderId="27" xfId="0" applyNumberFormat="1" applyFont="1" applyFill="1" applyBorder="1" applyAlignment="1" applyProtection="1">
      <alignment horizontal="left"/>
      <protection locked="0"/>
    </xf>
    <xf numFmtId="1" fontId="4" fillId="9" borderId="26" xfId="0" applyNumberFormat="1" applyFont="1" applyFill="1" applyBorder="1" applyAlignment="1" applyProtection="1">
      <alignment horizontal="left"/>
      <protection locked="0"/>
    </xf>
    <xf numFmtId="1" fontId="4" fillId="9" borderId="27" xfId="0" applyNumberFormat="1" applyFont="1" applyFill="1" applyBorder="1" applyAlignment="1" applyProtection="1">
      <alignment horizontal="left"/>
      <protection locked="0"/>
    </xf>
    <xf numFmtId="2" fontId="3" fillId="9" borderId="40" xfId="0" applyNumberFormat="1" applyFont="1" applyFill="1" applyBorder="1" applyAlignment="1" applyProtection="1">
      <alignment horizontal="left"/>
      <protection locked="0"/>
    </xf>
    <xf numFmtId="2" fontId="3" fillId="9" borderId="41" xfId="0" applyNumberFormat="1" applyFont="1" applyFill="1" applyBorder="1" applyAlignment="1" applyProtection="1">
      <alignment horizontal="left"/>
      <protection locked="0"/>
    </xf>
    <xf numFmtId="0" fontId="3" fillId="8" borderId="40" xfId="0" applyFont="1" applyFill="1" applyBorder="1" applyAlignment="1" applyProtection="1">
      <alignment horizontal="left"/>
      <protection locked="0"/>
    </xf>
    <xf numFmtId="0" fontId="3" fillId="8" borderId="41" xfId="0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84BF63"/>
      <color rgb="FF73C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526099</xdr:colOff>
      <xdr:row>2</xdr:row>
      <xdr:rowOff>49530</xdr:rowOff>
    </xdr:from>
    <xdr:ext cx="1462404" cy="71691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0974" y="446405"/>
          <a:ext cx="1462404" cy="71691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fysiovakbond.nl/cao/salaristabel-per-1-1-25-volgens-de-concept-cao-eerstelijns-fysiotherapie/" TargetMode="External"/><Relationship Id="rId1" Type="http://schemas.openxmlformats.org/officeDocument/2006/relationships/hyperlink" Target="https://fysiovakbond.nl/cao/salaristabel-per-1-1-25-volgens-de-concept-cao-eerstelijns-fysiotherapi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0"/>
  <sheetViews>
    <sheetView showGridLines="0" tabSelected="1" topLeftCell="A58" zoomScale="120" zoomScaleNormal="120" workbookViewId="0">
      <selection activeCell="B74" sqref="B74:I74"/>
    </sheetView>
  </sheetViews>
  <sheetFormatPr defaultColWidth="11.25" defaultRowHeight="15" customHeight="1" x14ac:dyDescent="0.25"/>
  <cols>
    <col min="1" max="1" width="2.25" customWidth="1"/>
    <col min="2" max="2" width="12.25" customWidth="1"/>
    <col min="3" max="3" width="30.375" customWidth="1"/>
    <col min="4" max="6" width="12.25" customWidth="1"/>
    <col min="7" max="7" width="30" customWidth="1"/>
    <col min="8" max="8" width="12.25" customWidth="1"/>
    <col min="9" max="9" width="19.625" customWidth="1"/>
    <col min="10" max="10" width="2.75" customWidth="1"/>
    <col min="11" max="26" width="8.75" customWidth="1"/>
  </cols>
  <sheetData>
    <row r="1" spans="1:10" ht="15.75" customHeight="1" x14ac:dyDescent="0.25">
      <c r="A1" s="1"/>
      <c r="B1" s="23"/>
      <c r="C1" s="23"/>
      <c r="D1" s="23"/>
      <c r="E1" s="23"/>
      <c r="F1" s="23"/>
      <c r="G1" s="23"/>
      <c r="H1" s="23"/>
      <c r="I1" s="23"/>
      <c r="J1" s="2"/>
    </row>
    <row r="2" spans="1:10" ht="15.75" customHeight="1" thickBot="1" x14ac:dyDescent="0.3">
      <c r="A2" s="3"/>
      <c r="B2" s="68" t="s">
        <v>0</v>
      </c>
      <c r="C2" s="69"/>
      <c r="D2" s="69"/>
      <c r="E2" s="69"/>
      <c r="F2" s="69"/>
      <c r="G2" s="69"/>
      <c r="H2" s="69"/>
      <c r="I2" s="70"/>
      <c r="J2" s="4"/>
    </row>
    <row r="3" spans="1:10" ht="15.75" customHeight="1" x14ac:dyDescent="0.25">
      <c r="A3" s="3"/>
      <c r="B3" s="71" t="s">
        <v>10</v>
      </c>
      <c r="C3" s="72"/>
      <c r="D3" s="73"/>
      <c r="E3" s="71" t="s">
        <v>13</v>
      </c>
      <c r="F3" s="72"/>
      <c r="G3" s="73"/>
      <c r="H3" s="24"/>
      <c r="I3" s="25"/>
      <c r="J3" s="4"/>
    </row>
    <row r="4" spans="1:10" ht="15.75" customHeight="1" thickBot="1" x14ac:dyDescent="0.3">
      <c r="A4" s="3"/>
      <c r="B4" s="74" t="s">
        <v>11</v>
      </c>
      <c r="C4" s="75"/>
      <c r="D4" s="76"/>
      <c r="E4" s="77" t="str">
        <f>HYPERLINK("https://fysiovakbond.nl/cao/salaristabel-per-1-1-25-volgens-de-concept-cao-eerstelijns-fysiotherapie/", "Salaristabel concept cao 2025")</f>
        <v>Salaristabel concept cao 2025</v>
      </c>
      <c r="F4" s="75"/>
      <c r="G4" s="76"/>
      <c r="H4" s="26"/>
      <c r="I4" s="27"/>
      <c r="J4" s="4"/>
    </row>
    <row r="5" spans="1:10" ht="15.75" customHeight="1" x14ac:dyDescent="0.25">
      <c r="A5" s="3"/>
      <c r="B5" s="74" t="s">
        <v>12</v>
      </c>
      <c r="C5" s="75"/>
      <c r="D5" s="76"/>
      <c r="E5" s="71" t="s">
        <v>14</v>
      </c>
      <c r="F5" s="72"/>
      <c r="G5" s="73"/>
      <c r="H5" s="26"/>
      <c r="I5" s="28"/>
      <c r="J5" s="4"/>
    </row>
    <row r="6" spans="1:10" ht="15.75" customHeight="1" thickBot="1" x14ac:dyDescent="0.3">
      <c r="A6" s="9"/>
      <c r="B6" s="74" t="s">
        <v>71</v>
      </c>
      <c r="C6" s="75"/>
      <c r="D6" s="76"/>
      <c r="E6" s="77" t="str">
        <f>HYPERLINK("https://fysiovakbond.nl/wp-content/uploads/2025/06/Fysiovakbond-FDV-Arbeidsvoorwaarden-in-de-eerstelijns-fysiotherapie-2024.pdf", "Arbeidsvoorwaarden eerstelijnsfysiotherapie 2024")</f>
        <v>Arbeidsvoorwaarden eerstelijnsfysiotherapie 2024</v>
      </c>
      <c r="F6" s="75"/>
      <c r="G6" s="76"/>
      <c r="H6" s="26"/>
      <c r="I6" s="28"/>
      <c r="J6" s="10"/>
    </row>
    <row r="7" spans="1:10" ht="15.75" customHeight="1" thickBot="1" x14ac:dyDescent="0.3">
      <c r="A7" s="9"/>
      <c r="B7" s="32" t="s">
        <v>93</v>
      </c>
      <c r="C7" s="33"/>
      <c r="D7" s="33"/>
      <c r="E7" s="33"/>
      <c r="F7" s="33"/>
      <c r="G7" s="33"/>
      <c r="H7" s="33"/>
      <c r="I7" s="34"/>
      <c r="J7" s="10"/>
    </row>
    <row r="8" spans="1:10" ht="15.75" customHeight="1" thickBot="1" x14ac:dyDescent="0.3">
      <c r="A8" s="3"/>
      <c r="B8" s="32" t="s">
        <v>90</v>
      </c>
      <c r="C8" s="33"/>
      <c r="D8" s="33"/>
      <c r="E8" s="33"/>
      <c r="F8" s="33"/>
      <c r="G8" s="33"/>
      <c r="H8" s="33"/>
      <c r="I8" s="34"/>
      <c r="J8" s="4"/>
    </row>
    <row r="9" spans="1:10" ht="15.75" customHeight="1" thickBot="1" x14ac:dyDescent="0.3">
      <c r="A9" s="3"/>
      <c r="B9" s="49" t="s">
        <v>4</v>
      </c>
      <c r="C9" s="50"/>
      <c r="D9" s="50"/>
      <c r="E9" s="78"/>
      <c r="F9" s="78"/>
      <c r="G9" s="78"/>
      <c r="H9" s="50"/>
      <c r="I9" s="51"/>
      <c r="J9" s="4"/>
    </row>
    <row r="10" spans="1:10" ht="15.75" customHeight="1" x14ac:dyDescent="0.25">
      <c r="A10" s="9"/>
      <c r="B10" s="90" t="s">
        <v>73</v>
      </c>
      <c r="C10" s="91"/>
      <c r="D10" s="92"/>
      <c r="E10" s="93"/>
      <c r="F10" s="52" t="s">
        <v>6</v>
      </c>
      <c r="G10" s="52"/>
      <c r="H10" s="92"/>
      <c r="I10" s="93"/>
      <c r="J10" s="10"/>
    </row>
    <row r="11" spans="1:10" ht="15.75" customHeight="1" x14ac:dyDescent="0.25">
      <c r="A11" s="3"/>
      <c r="B11" s="79" t="s">
        <v>1</v>
      </c>
      <c r="C11" s="80"/>
      <c r="D11" s="81">
        <v>40000</v>
      </c>
      <c r="E11" s="81"/>
      <c r="F11" s="54" t="s">
        <v>5</v>
      </c>
      <c r="G11" s="55"/>
      <c r="H11" s="44">
        <f>SUM(H15/108*100)</f>
        <v>37037.037037037036</v>
      </c>
      <c r="I11" s="45"/>
      <c r="J11" s="4"/>
    </row>
    <row r="12" spans="1:10" ht="15.75" customHeight="1" x14ac:dyDescent="0.25">
      <c r="A12" s="3"/>
      <c r="B12" s="54"/>
      <c r="C12" s="55"/>
      <c r="D12" s="84"/>
      <c r="E12" s="84"/>
      <c r="F12" s="54" t="s">
        <v>7</v>
      </c>
      <c r="G12" s="55"/>
      <c r="H12" s="82">
        <f>SUM(H15/108*8)</f>
        <v>2962.962962962963</v>
      </c>
      <c r="I12" s="83"/>
      <c r="J12" s="4"/>
    </row>
    <row r="13" spans="1:10" ht="15.75" customHeight="1" x14ac:dyDescent="0.25">
      <c r="A13" s="3"/>
      <c r="B13" s="54"/>
      <c r="C13" s="55"/>
      <c r="D13" s="84"/>
      <c r="E13" s="84"/>
      <c r="F13" s="54" t="s">
        <v>8</v>
      </c>
      <c r="G13" s="55"/>
      <c r="H13" s="82">
        <f>H15</f>
        <v>40000</v>
      </c>
      <c r="I13" s="83"/>
      <c r="J13" s="4"/>
    </row>
    <row r="14" spans="1:10" ht="15.75" customHeight="1" x14ac:dyDescent="0.25">
      <c r="A14" s="9"/>
      <c r="B14" s="96"/>
      <c r="C14" s="97"/>
      <c r="D14" s="84"/>
      <c r="E14" s="84"/>
      <c r="F14" s="54" t="s">
        <v>91</v>
      </c>
      <c r="G14" s="55"/>
      <c r="H14" s="44">
        <f>H15+D19</f>
        <v>40000</v>
      </c>
      <c r="I14" s="45"/>
      <c r="J14" s="10"/>
    </row>
    <row r="15" spans="1:10" ht="15.75" customHeight="1" x14ac:dyDescent="0.25">
      <c r="A15" s="9"/>
      <c r="B15" s="94"/>
      <c r="C15" s="95"/>
      <c r="D15" s="84"/>
      <c r="E15" s="84"/>
      <c r="F15" s="85" t="s">
        <v>8</v>
      </c>
      <c r="G15" s="86"/>
      <c r="H15" s="87">
        <f>IF(B11="Bruto jaarloon (incl. vakantiegeld)", D11,
IF(B11="Bruto maandloon (incl. vakantiegeld)", D11*12,
IF(B11="Bruto maandloon (excl. vakantiegeld)", D11*12*1.08,
IF(B11="Bruto uurloon excl. vakantiegeld (berekent jaarsalaris na invullen contracturen onder kopje gewerkte uren)", D31*D11*1.08,
IF(B11="Bruto uurloon incl. vakantiegeld (berekent jaarsalaris na invullen contracturen onder kopje gewerkte uren)", D31*D11, "")))))</f>
        <v>40000</v>
      </c>
      <c r="I15" s="88"/>
      <c r="J15" s="10"/>
    </row>
    <row r="16" spans="1:10" ht="15.75" customHeight="1" x14ac:dyDescent="0.25">
      <c r="A16" s="9"/>
      <c r="B16" s="60" t="s">
        <v>64</v>
      </c>
      <c r="C16" s="60"/>
      <c r="D16" s="60"/>
      <c r="E16" s="60"/>
      <c r="F16" s="60" t="s">
        <v>69</v>
      </c>
      <c r="G16" s="61"/>
      <c r="H16" s="115"/>
      <c r="I16" s="115"/>
      <c r="J16" s="10"/>
    </row>
    <row r="17" spans="1:10" ht="15.75" customHeight="1" x14ac:dyDescent="0.25">
      <c r="A17" s="9"/>
      <c r="B17" s="96"/>
      <c r="C17" s="97"/>
      <c r="D17" s="121" t="s">
        <v>65</v>
      </c>
      <c r="E17" s="122"/>
      <c r="F17" s="11" t="s">
        <v>24</v>
      </c>
      <c r="G17" s="11"/>
      <c r="H17" s="105">
        <f>H30</f>
        <v>48</v>
      </c>
      <c r="I17" s="106"/>
      <c r="J17" s="10"/>
    </row>
    <row r="18" spans="1:10" ht="15.75" customHeight="1" x14ac:dyDescent="0.25">
      <c r="A18" s="9"/>
      <c r="B18" s="60" t="s">
        <v>66</v>
      </c>
      <c r="C18" s="60"/>
      <c r="D18" s="60"/>
      <c r="E18" s="60"/>
      <c r="F18" s="96" t="s">
        <v>76</v>
      </c>
      <c r="G18" s="97"/>
      <c r="H18" s="117">
        <f>IF(B11="Bruto uurloon excl. vakantiegeld (berekent jaarsalaris na invullen contracturen onder kopje gewerkte uren)", D11*1.08,
IF(B11="Bruto uurloon excl. vakantiegeld (berekent jaarsalaris na invullen contracturen onder kopje gewerkte uren)", D31*D11,
H15/D31))</f>
        <v>33.333333333333336</v>
      </c>
      <c r="I18" s="108"/>
      <c r="J18" s="10"/>
    </row>
    <row r="19" spans="1:10" ht="15.75" customHeight="1" thickBot="1" x14ac:dyDescent="0.3">
      <c r="A19" s="3"/>
      <c r="B19" s="94"/>
      <c r="C19" s="95"/>
      <c r="D19" s="120">
        <f>IF(D17="ja", 0, H17*H18)</f>
        <v>0</v>
      </c>
      <c r="E19" s="120"/>
      <c r="F19" s="89" t="s">
        <v>78</v>
      </c>
      <c r="G19" s="89"/>
      <c r="H19" s="118">
        <f>H18/1.08</f>
        <v>30.864197530864196</v>
      </c>
      <c r="I19" s="119"/>
      <c r="J19" s="4"/>
    </row>
    <row r="20" spans="1:10" ht="15.75" customHeight="1" thickBot="1" x14ac:dyDescent="0.3">
      <c r="A20" s="3"/>
      <c r="B20" s="49" t="s">
        <v>9</v>
      </c>
      <c r="C20" s="50"/>
      <c r="D20" s="50"/>
      <c r="E20" s="50"/>
      <c r="F20" s="50"/>
      <c r="G20" s="50"/>
      <c r="H20" s="50"/>
      <c r="I20" s="51"/>
      <c r="J20" s="4"/>
    </row>
    <row r="21" spans="1:10" ht="15.75" customHeight="1" thickBot="1" x14ac:dyDescent="0.3">
      <c r="A21" s="9"/>
      <c r="B21" s="32" t="s">
        <v>26</v>
      </c>
      <c r="C21" s="33"/>
      <c r="D21" s="33"/>
      <c r="E21" s="33"/>
      <c r="F21" s="33"/>
      <c r="G21" s="33"/>
      <c r="H21" s="33"/>
      <c r="I21" s="34"/>
      <c r="J21" s="10"/>
    </row>
    <row r="22" spans="1:10" ht="15.75" customHeight="1" thickBot="1" x14ac:dyDescent="0.3">
      <c r="A22" s="3"/>
      <c r="B22" s="65" t="s">
        <v>25</v>
      </c>
      <c r="C22" s="66"/>
      <c r="D22" s="62">
        <v>4</v>
      </c>
      <c r="E22" s="62"/>
      <c r="F22" s="67" t="s">
        <v>27</v>
      </c>
      <c r="G22" s="66"/>
      <c r="H22" s="62">
        <v>4</v>
      </c>
      <c r="I22" s="62"/>
      <c r="J22" s="4"/>
    </row>
    <row r="23" spans="1:10" ht="15.75" customHeight="1" thickBot="1" x14ac:dyDescent="0.3">
      <c r="A23" s="9"/>
      <c r="B23" s="49" t="s">
        <v>19</v>
      </c>
      <c r="C23" s="50"/>
      <c r="D23" s="50"/>
      <c r="E23" s="50"/>
      <c r="F23" s="50"/>
      <c r="G23" s="50"/>
      <c r="H23" s="50"/>
      <c r="I23" s="51"/>
      <c r="J23" s="10"/>
    </row>
    <row r="24" spans="1:10" ht="15.75" customHeight="1" thickBot="1" x14ac:dyDescent="0.3">
      <c r="A24" s="3"/>
      <c r="B24" s="32" t="s">
        <v>94</v>
      </c>
      <c r="C24" s="33"/>
      <c r="D24" s="33"/>
      <c r="E24" s="33"/>
      <c r="F24" s="33"/>
      <c r="G24" s="33"/>
      <c r="H24" s="33"/>
      <c r="I24" s="34"/>
      <c r="J24" s="4"/>
    </row>
    <row r="25" spans="1:10" ht="15.75" customHeight="1" x14ac:dyDescent="0.25">
      <c r="A25" s="3"/>
      <c r="B25" s="52" t="s">
        <v>73</v>
      </c>
      <c r="C25" s="53"/>
      <c r="D25" s="103"/>
      <c r="E25" s="103"/>
      <c r="F25" s="123" t="s">
        <v>82</v>
      </c>
      <c r="G25" s="124"/>
      <c r="H25" s="124"/>
      <c r="I25" s="125"/>
      <c r="J25" s="4"/>
    </row>
    <row r="26" spans="1:10" ht="15.75" customHeight="1" x14ac:dyDescent="0.25">
      <c r="A26" s="3"/>
      <c r="B26" s="63" t="s">
        <v>15</v>
      </c>
      <c r="C26" s="64"/>
      <c r="D26" s="98">
        <v>96</v>
      </c>
      <c r="E26" s="98"/>
      <c r="F26" s="63" t="s">
        <v>21</v>
      </c>
      <c r="G26" s="64"/>
      <c r="H26" s="98">
        <v>1</v>
      </c>
      <c r="I26" s="98"/>
      <c r="J26" s="4"/>
    </row>
    <row r="27" spans="1:10" ht="15.75" customHeight="1" x14ac:dyDescent="0.25">
      <c r="A27" s="3"/>
      <c r="B27" s="54"/>
      <c r="C27" s="55"/>
      <c r="D27" s="84"/>
      <c r="E27" s="84"/>
      <c r="F27" s="54"/>
      <c r="G27" s="55"/>
      <c r="H27" s="84"/>
      <c r="I27" s="84"/>
      <c r="J27" s="4"/>
    </row>
    <row r="28" spans="1:10" ht="15.75" customHeight="1" x14ac:dyDescent="0.25">
      <c r="A28" s="9"/>
      <c r="B28" s="54"/>
      <c r="C28" s="55"/>
      <c r="D28" s="84"/>
      <c r="E28" s="84"/>
      <c r="F28" s="54"/>
      <c r="G28" s="55"/>
      <c r="H28" s="84"/>
      <c r="I28" s="84"/>
      <c r="J28" s="10"/>
    </row>
    <row r="29" spans="1:10" ht="15.75" customHeight="1" x14ac:dyDescent="0.25">
      <c r="A29" s="9"/>
      <c r="B29" s="60" t="s">
        <v>6</v>
      </c>
      <c r="C29" s="61"/>
      <c r="D29" s="84"/>
      <c r="E29" s="84"/>
      <c r="F29" s="60" t="s">
        <v>6</v>
      </c>
      <c r="G29" s="60"/>
      <c r="H29" s="84"/>
      <c r="I29" s="84"/>
      <c r="J29" s="10"/>
    </row>
    <row r="30" spans="1:10" ht="15.75" customHeight="1" x14ac:dyDescent="0.25">
      <c r="A30" s="9"/>
      <c r="B30" s="54" t="s">
        <v>17</v>
      </c>
      <c r="C30" s="54"/>
      <c r="D30" s="84">
        <f>IF(B26="Aantal uren volgens contract per jaar", D26,
IF(B26="Uren volgens contract per maand", D26*12,
IF(B26="Aantal uren volgens contract per week", D26*52, "")))</f>
        <v>1152</v>
      </c>
      <c r="E30" s="84"/>
      <c r="F30" s="54" t="s">
        <v>24</v>
      </c>
      <c r="G30" s="54"/>
      <c r="H30" s="84">
        <f>IF(F26="aantal overuren per jaar", H26,
IF(F26="aantal overuren per maand", H26*12,
IF(F26="aantal overuren per week", H26*(52-H22), "")))</f>
        <v>48</v>
      </c>
      <c r="I30" s="84"/>
      <c r="J30" s="10"/>
    </row>
    <row r="31" spans="1:10" ht="15.75" customHeight="1" thickBot="1" x14ac:dyDescent="0.3">
      <c r="A31" s="3"/>
      <c r="B31" s="100" t="s">
        <v>43</v>
      </c>
      <c r="C31" s="101"/>
      <c r="D31" s="99">
        <f>SUM(H30+D30)</f>
        <v>1200</v>
      </c>
      <c r="E31" s="99"/>
      <c r="F31" s="89"/>
      <c r="G31" s="89"/>
      <c r="H31" s="102"/>
      <c r="I31" s="102"/>
      <c r="J31" s="4"/>
    </row>
    <row r="32" spans="1:10" ht="15.75" customHeight="1" thickBot="1" x14ac:dyDescent="0.3">
      <c r="A32" s="9"/>
      <c r="B32" s="49" t="s">
        <v>20</v>
      </c>
      <c r="C32" s="50"/>
      <c r="D32" s="50"/>
      <c r="E32" s="50"/>
      <c r="F32" s="50"/>
      <c r="G32" s="50"/>
      <c r="H32" s="50"/>
      <c r="I32" s="51"/>
      <c r="J32" s="10"/>
    </row>
    <row r="33" spans="1:10" ht="15.75" customHeight="1" thickBot="1" x14ac:dyDescent="0.3">
      <c r="A33" s="3"/>
      <c r="B33" s="32" t="s">
        <v>95</v>
      </c>
      <c r="C33" s="33"/>
      <c r="D33" s="33"/>
      <c r="E33" s="33"/>
      <c r="F33" s="33"/>
      <c r="G33" s="33"/>
      <c r="H33" s="33"/>
      <c r="I33" s="34"/>
      <c r="J33" s="4"/>
    </row>
    <row r="34" spans="1:10" ht="15.75" customHeight="1" x14ac:dyDescent="0.25">
      <c r="A34" s="3"/>
      <c r="B34" s="52" t="s">
        <v>73</v>
      </c>
      <c r="C34" s="53"/>
      <c r="D34" s="103"/>
      <c r="E34" s="103"/>
      <c r="F34" s="52" t="s">
        <v>52</v>
      </c>
      <c r="G34" s="53"/>
      <c r="H34" s="103"/>
      <c r="I34" s="103"/>
      <c r="J34" s="4"/>
    </row>
    <row r="35" spans="1:10" ht="15.75" customHeight="1" x14ac:dyDescent="0.25">
      <c r="A35" s="3"/>
      <c r="B35" s="63" t="s">
        <v>28</v>
      </c>
      <c r="C35" s="64"/>
      <c r="D35" s="98">
        <v>0.5</v>
      </c>
      <c r="E35" s="98"/>
      <c r="F35" s="54" t="s">
        <v>36</v>
      </c>
      <c r="G35" s="55"/>
      <c r="H35" s="98"/>
      <c r="I35" s="98"/>
      <c r="J35" s="4"/>
    </row>
    <row r="36" spans="1:10" ht="15.75" customHeight="1" x14ac:dyDescent="0.25">
      <c r="A36" s="9"/>
      <c r="B36" s="54"/>
      <c r="C36" s="55"/>
      <c r="D36" s="84"/>
      <c r="E36" s="84"/>
      <c r="F36" s="11" t="s">
        <v>32</v>
      </c>
      <c r="G36" s="11"/>
      <c r="H36" s="98"/>
      <c r="I36" s="98"/>
      <c r="J36" s="10"/>
    </row>
    <row r="37" spans="1:10" ht="15.75" customHeight="1" x14ac:dyDescent="0.25">
      <c r="A37" s="9"/>
      <c r="B37" s="60" t="s">
        <v>6</v>
      </c>
      <c r="C37" s="61"/>
      <c r="D37" s="84"/>
      <c r="E37" s="84"/>
      <c r="F37" s="54" t="s">
        <v>33</v>
      </c>
      <c r="G37" s="54"/>
      <c r="H37" s="98"/>
      <c r="I37" s="98"/>
      <c r="J37" s="10"/>
    </row>
    <row r="38" spans="1:10" ht="15.75" customHeight="1" x14ac:dyDescent="0.25">
      <c r="A38" s="9"/>
      <c r="B38" s="54" t="s">
        <v>30</v>
      </c>
      <c r="C38" s="54"/>
      <c r="D38" s="84">
        <f>IF(B35="Onbetaalde administratie per dag in uren", D35*(D22*(52-H22)),
IF(B35="Onbetaalde administratie per week in uren", D35*(52-H22), ""))</f>
        <v>96</v>
      </c>
      <c r="E38" s="84"/>
      <c r="F38" s="54"/>
      <c r="G38" s="54"/>
      <c r="H38" s="84"/>
      <c r="I38" s="84"/>
      <c r="J38" s="10"/>
    </row>
    <row r="39" spans="1:10" ht="15.75" customHeight="1" x14ac:dyDescent="0.25">
      <c r="A39" s="9"/>
      <c r="B39" s="54"/>
      <c r="C39" s="54"/>
      <c r="D39" s="84"/>
      <c r="E39" s="84"/>
      <c r="F39" s="60" t="s">
        <v>73</v>
      </c>
      <c r="G39" s="61"/>
      <c r="H39" s="84"/>
      <c r="I39" s="84"/>
      <c r="J39" s="10"/>
    </row>
    <row r="40" spans="1:10" ht="15.75" customHeight="1" x14ac:dyDescent="0.25">
      <c r="A40" s="9"/>
      <c r="B40" s="60" t="s">
        <v>73</v>
      </c>
      <c r="C40" s="61"/>
      <c r="D40" s="84"/>
      <c r="E40" s="84"/>
      <c r="F40" s="63" t="s">
        <v>38</v>
      </c>
      <c r="G40" s="64"/>
      <c r="H40" s="98">
        <v>2</v>
      </c>
      <c r="I40" s="98"/>
      <c r="J40" s="10"/>
    </row>
    <row r="41" spans="1:10" ht="15.6" customHeight="1" x14ac:dyDescent="0.25">
      <c r="A41" s="9"/>
      <c r="B41" s="63" t="s">
        <v>35</v>
      </c>
      <c r="C41" s="64"/>
      <c r="D41" s="98">
        <v>1</v>
      </c>
      <c r="E41" s="98"/>
      <c r="F41" s="54"/>
      <c r="G41" s="55"/>
      <c r="H41" s="104"/>
      <c r="I41" s="104"/>
      <c r="J41" s="10"/>
    </row>
    <row r="42" spans="1:10" ht="15.6" customHeight="1" x14ac:dyDescent="0.25">
      <c r="A42" s="9"/>
      <c r="B42" s="54"/>
      <c r="C42" s="55"/>
      <c r="D42" s="84"/>
      <c r="E42" s="84"/>
      <c r="F42" s="60" t="s">
        <v>6</v>
      </c>
      <c r="G42" s="61"/>
      <c r="H42" s="84"/>
      <c r="I42" s="84"/>
      <c r="J42" s="10"/>
    </row>
    <row r="43" spans="1:10" ht="15.75" customHeight="1" x14ac:dyDescent="0.25">
      <c r="A43" s="9"/>
      <c r="B43" s="60" t="s">
        <v>6</v>
      </c>
      <c r="C43" s="61"/>
      <c r="D43" s="84"/>
      <c r="E43" s="84"/>
      <c r="F43" s="54" t="s">
        <v>39</v>
      </c>
      <c r="G43" s="54"/>
      <c r="H43" s="109">
        <f>IF(F40="Onbetaalde reistijd huisbezoeken per week", H40*(52-H22),
IF(F40="Onbetaalde reistijd huisbezoeken per maand", H40*(12*(H22/4.33)), ""))</f>
        <v>22.170900692840647</v>
      </c>
      <c r="I43" s="109"/>
      <c r="J43" s="10"/>
    </row>
    <row r="44" spans="1:10" ht="15.75" customHeight="1" x14ac:dyDescent="0.25">
      <c r="A44" s="9"/>
      <c r="B44" s="11" t="s">
        <v>31</v>
      </c>
      <c r="C44" s="11"/>
      <c r="D44" s="128">
        <f>IF(B41="Onbetaald werkoverleg in uren per week", D41*(52-H22),
IF(B41="Onbetaald werkoverleg in uren per maand", D41*(12*(H22/4.33)), ""))</f>
        <v>11.085450346420323</v>
      </c>
      <c r="E44" s="129"/>
      <c r="F44" s="96"/>
      <c r="G44" s="97"/>
      <c r="H44" s="58"/>
      <c r="I44" s="59"/>
      <c r="J44" s="10"/>
    </row>
    <row r="45" spans="1:10" ht="15.75" customHeight="1" x14ac:dyDescent="0.25">
      <c r="A45" s="9"/>
      <c r="B45" s="96"/>
      <c r="C45" s="97"/>
      <c r="D45" s="58"/>
      <c r="E45" s="59"/>
      <c r="F45" s="96"/>
      <c r="G45" s="97"/>
      <c r="H45" s="58"/>
      <c r="I45" s="59"/>
      <c r="J45" s="10"/>
    </row>
    <row r="46" spans="1:10" ht="15.75" customHeight="1" x14ac:dyDescent="0.25">
      <c r="A46" s="9"/>
      <c r="B46" s="60" t="s">
        <v>73</v>
      </c>
      <c r="C46" s="61"/>
      <c r="D46" s="84"/>
      <c r="E46" s="84"/>
      <c r="F46" s="54"/>
      <c r="G46" s="54"/>
      <c r="H46" s="84"/>
      <c r="I46" s="84"/>
      <c r="J46" s="10"/>
    </row>
    <row r="47" spans="1:10" ht="15.75" customHeight="1" x14ac:dyDescent="0.25">
      <c r="A47" s="9"/>
      <c r="B47" s="63" t="s">
        <v>86</v>
      </c>
      <c r="C47" s="64"/>
      <c r="D47" s="98">
        <v>4</v>
      </c>
      <c r="E47" s="98"/>
      <c r="F47" s="17" t="s">
        <v>6</v>
      </c>
      <c r="G47" s="21"/>
      <c r="H47" s="84"/>
      <c r="I47" s="84"/>
      <c r="J47" s="10"/>
    </row>
    <row r="48" spans="1:10" ht="15.75" customHeight="1" x14ac:dyDescent="0.25">
      <c r="A48" s="9"/>
      <c r="B48" s="54"/>
      <c r="C48" s="55"/>
      <c r="D48" s="84"/>
      <c r="E48" s="84"/>
      <c r="F48" s="54" t="s">
        <v>87</v>
      </c>
      <c r="G48" s="54"/>
      <c r="H48" s="128">
        <f>SUM(H43+H37+H36+H35+D38+D44+D50)</f>
        <v>173.59815242494227</v>
      </c>
      <c r="I48" s="129"/>
      <c r="J48" s="10"/>
    </row>
    <row r="49" spans="1:10" ht="15.75" customHeight="1" x14ac:dyDescent="0.25">
      <c r="A49" s="9"/>
      <c r="B49" s="60" t="s">
        <v>6</v>
      </c>
      <c r="C49" s="61"/>
      <c r="D49" s="84"/>
      <c r="E49" s="84"/>
      <c r="F49" s="54" t="s">
        <v>42</v>
      </c>
      <c r="G49" s="54"/>
      <c r="H49" s="130">
        <f>SUM(D31+H48)</f>
        <v>1373.5981524249423</v>
      </c>
      <c r="I49" s="131"/>
      <c r="J49" s="10"/>
    </row>
    <row r="50" spans="1:10" ht="15.75" customHeight="1" thickBot="1" x14ac:dyDescent="0.3">
      <c r="A50" s="3"/>
      <c r="B50" s="89" t="s">
        <v>41</v>
      </c>
      <c r="C50" s="89"/>
      <c r="D50" s="116">
        <f>IF(B47="Onbetaald overleg met derden per week", D47*(52-H22),
IF(B47="Onbetaald overleg met derden per maand", D47*(12*(H22/4.33)), ""))</f>
        <v>44.341801385681293</v>
      </c>
      <c r="E50" s="116"/>
      <c r="F50" s="89"/>
      <c r="G50" s="89"/>
      <c r="H50" s="102"/>
      <c r="I50" s="102"/>
      <c r="J50" s="4"/>
    </row>
    <row r="51" spans="1:10" ht="15.75" customHeight="1" thickBot="1" x14ac:dyDescent="0.3">
      <c r="A51" s="9"/>
      <c r="B51" s="49" t="s">
        <v>47</v>
      </c>
      <c r="C51" s="50"/>
      <c r="D51" s="50"/>
      <c r="E51" s="50"/>
      <c r="F51" s="50"/>
      <c r="G51" s="50"/>
      <c r="H51" s="50"/>
      <c r="I51" s="51"/>
      <c r="J51" s="10"/>
    </row>
    <row r="52" spans="1:10" ht="15.75" customHeight="1" thickBot="1" x14ac:dyDescent="0.3">
      <c r="A52" s="9"/>
      <c r="B52" s="46" t="s">
        <v>70</v>
      </c>
      <c r="C52" s="47"/>
      <c r="D52" s="47"/>
      <c r="E52" s="47"/>
      <c r="F52" s="47"/>
      <c r="G52" s="47"/>
      <c r="H52" s="47"/>
      <c r="I52" s="48"/>
      <c r="J52" s="10"/>
    </row>
    <row r="53" spans="1:10" ht="15.75" customHeight="1" thickBot="1" x14ac:dyDescent="0.3">
      <c r="A53" s="9"/>
      <c r="B53" s="46" t="s">
        <v>92</v>
      </c>
      <c r="C53" s="47"/>
      <c r="D53" s="47"/>
      <c r="E53" s="47"/>
      <c r="F53" s="47"/>
      <c r="G53" s="47"/>
      <c r="H53" s="47"/>
      <c r="I53" s="48"/>
      <c r="J53" s="10"/>
    </row>
    <row r="54" spans="1:10" ht="15.75" customHeight="1" x14ac:dyDescent="0.25">
      <c r="A54" s="9"/>
      <c r="B54" s="52" t="s">
        <v>73</v>
      </c>
      <c r="C54" s="53"/>
      <c r="D54" s="103"/>
      <c r="E54" s="103"/>
      <c r="F54" s="52" t="s">
        <v>52</v>
      </c>
      <c r="G54" s="53"/>
      <c r="H54" s="113"/>
      <c r="I54" s="114"/>
      <c r="J54" s="10"/>
    </row>
    <row r="55" spans="1:10" ht="15.75" customHeight="1" x14ac:dyDescent="0.25">
      <c r="A55" s="9"/>
      <c r="B55" s="22" t="str">
        <f>HYPERLINK("https://www.fysiopensioen.nl/de-pensioenregeling/premie-2025", "Pensioenpremie 2025 SPF")</f>
        <v>Pensioenpremie 2025 SPF</v>
      </c>
      <c r="C55" s="21"/>
      <c r="D55" s="58"/>
      <c r="E55" s="59"/>
      <c r="F55" s="54" t="s">
        <v>58</v>
      </c>
      <c r="G55" s="55"/>
      <c r="H55" s="98">
        <v>333</v>
      </c>
      <c r="I55" s="98"/>
      <c r="J55" s="10"/>
    </row>
    <row r="56" spans="1:10" ht="15.75" customHeight="1" x14ac:dyDescent="0.25">
      <c r="A56" s="9"/>
      <c r="B56" s="63" t="s">
        <v>49</v>
      </c>
      <c r="C56" s="64"/>
      <c r="D56" s="98">
        <v>3700</v>
      </c>
      <c r="E56" s="98"/>
      <c r="F56" s="11" t="s">
        <v>57</v>
      </c>
      <c r="G56" s="11"/>
      <c r="H56" s="98">
        <v>38.5</v>
      </c>
      <c r="I56" s="98"/>
      <c r="J56" s="10"/>
    </row>
    <row r="57" spans="1:10" ht="15.75" customHeight="1" x14ac:dyDescent="0.25">
      <c r="A57" s="9"/>
      <c r="B57" s="54"/>
      <c r="C57" s="55"/>
      <c r="D57" s="58"/>
      <c r="E57" s="59"/>
      <c r="F57" s="17" t="s">
        <v>6</v>
      </c>
      <c r="G57" s="21"/>
      <c r="H57" s="115"/>
      <c r="I57" s="115"/>
      <c r="J57" s="10"/>
    </row>
    <row r="58" spans="1:10" ht="15.75" customHeight="1" x14ac:dyDescent="0.25">
      <c r="A58" s="9"/>
      <c r="B58" s="54" t="s">
        <v>51</v>
      </c>
      <c r="C58" s="55"/>
      <c r="D58" s="98">
        <v>17.100000000000001</v>
      </c>
      <c r="E58" s="98"/>
      <c r="F58" s="11" t="s">
        <v>60</v>
      </c>
      <c r="G58" s="11"/>
      <c r="H58" s="107">
        <f>SUM(H55-(H55*H56/100))</f>
        <v>204.79499999999999</v>
      </c>
      <c r="I58" s="108"/>
      <c r="J58" s="10"/>
    </row>
    <row r="59" spans="1:10" ht="15.75" customHeight="1" x14ac:dyDescent="0.25">
      <c r="A59" s="9"/>
      <c r="B59" s="60" t="s">
        <v>6</v>
      </c>
      <c r="C59" s="61"/>
      <c r="D59" s="84"/>
      <c r="E59" s="84"/>
      <c r="F59" s="96"/>
      <c r="G59" s="97"/>
      <c r="H59" s="105"/>
      <c r="I59" s="106"/>
      <c r="J59" s="10"/>
    </row>
    <row r="60" spans="1:10" ht="15.75" customHeight="1" x14ac:dyDescent="0.25">
      <c r="A60" s="9"/>
      <c r="B60" s="54" t="s">
        <v>50</v>
      </c>
      <c r="C60" s="55"/>
      <c r="D60" s="84">
        <f>IF(B56="Pensioenpremie per maand", D56*12*(1-(D58/100)),
IF(B56="Pensioenpremie per jaar", D56*(1-(D58/100)), ""))</f>
        <v>3067.2999999999997</v>
      </c>
      <c r="E60" s="84"/>
      <c r="F60" s="60" t="s">
        <v>52</v>
      </c>
      <c r="G60" s="61"/>
      <c r="H60" s="58"/>
      <c r="I60" s="59"/>
      <c r="J60" s="10"/>
    </row>
    <row r="61" spans="1:10" ht="15.75" customHeight="1" x14ac:dyDescent="0.25">
      <c r="A61" s="9"/>
      <c r="B61" s="54"/>
      <c r="C61" s="55"/>
      <c r="D61" s="84"/>
      <c r="E61" s="84"/>
      <c r="F61" s="96" t="s">
        <v>59</v>
      </c>
      <c r="G61" s="97"/>
      <c r="H61" s="98">
        <v>105</v>
      </c>
      <c r="I61" s="98"/>
      <c r="J61" s="10"/>
    </row>
    <row r="62" spans="1:10" ht="15.75" customHeight="1" x14ac:dyDescent="0.25">
      <c r="A62" s="9"/>
      <c r="B62" s="60" t="s">
        <v>52</v>
      </c>
      <c r="C62" s="61"/>
      <c r="D62" s="58"/>
      <c r="E62" s="59"/>
      <c r="F62" s="11" t="s">
        <v>57</v>
      </c>
      <c r="G62" s="11"/>
      <c r="H62" s="98">
        <v>7.9</v>
      </c>
      <c r="I62" s="98"/>
      <c r="J62" s="10"/>
    </row>
    <row r="63" spans="1:10" ht="15.75" customHeight="1" x14ac:dyDescent="0.25">
      <c r="A63" s="9"/>
      <c r="B63" s="54" t="s">
        <v>56</v>
      </c>
      <c r="C63" s="55"/>
      <c r="D63" s="98">
        <v>85</v>
      </c>
      <c r="E63" s="98"/>
      <c r="F63" s="17" t="s">
        <v>6</v>
      </c>
      <c r="G63" s="21"/>
      <c r="H63" s="105"/>
      <c r="I63" s="106"/>
      <c r="J63" s="10"/>
    </row>
    <row r="64" spans="1:10" ht="15.75" customHeight="1" x14ac:dyDescent="0.25">
      <c r="A64" s="9"/>
      <c r="B64" s="11" t="s">
        <v>57</v>
      </c>
      <c r="C64" s="11"/>
      <c r="D64" s="98">
        <v>52.7</v>
      </c>
      <c r="E64" s="98"/>
      <c r="F64" s="11" t="s">
        <v>61</v>
      </c>
      <c r="G64" s="11"/>
      <c r="H64" s="107">
        <f>SUM(H61-(H61*H62/100))</f>
        <v>96.704999999999998</v>
      </c>
      <c r="I64" s="108"/>
      <c r="J64" s="10"/>
    </row>
    <row r="65" spans="1:10" ht="15.75" customHeight="1" x14ac:dyDescent="0.25">
      <c r="A65" s="9"/>
      <c r="B65" s="17" t="s">
        <v>6</v>
      </c>
      <c r="C65" s="21"/>
      <c r="D65" s="115"/>
      <c r="E65" s="115"/>
      <c r="F65" s="96"/>
      <c r="G65" s="97"/>
      <c r="H65" s="105"/>
      <c r="I65" s="106"/>
      <c r="J65" s="10"/>
    </row>
    <row r="66" spans="1:10" ht="15.75" customHeight="1" x14ac:dyDescent="0.25">
      <c r="A66" s="9"/>
      <c r="B66" s="11" t="s">
        <v>55</v>
      </c>
      <c r="C66" s="11"/>
      <c r="D66" s="105">
        <f>SUM(D63-(D63*D64/100))/5</f>
        <v>8.0410000000000004</v>
      </c>
      <c r="E66" s="106"/>
      <c r="F66" s="60" t="s">
        <v>52</v>
      </c>
      <c r="G66" s="61"/>
      <c r="H66" s="58"/>
      <c r="I66" s="59"/>
      <c r="J66" s="10"/>
    </row>
    <row r="67" spans="1:10" ht="15.75" customHeight="1" x14ac:dyDescent="0.25">
      <c r="A67" s="9"/>
      <c r="B67" s="96"/>
      <c r="C67" s="97"/>
      <c r="D67" s="105"/>
      <c r="E67" s="106"/>
      <c r="F67" s="54" t="s">
        <v>53</v>
      </c>
      <c r="G67" s="54"/>
      <c r="H67" s="98">
        <v>252.1</v>
      </c>
      <c r="I67" s="98"/>
      <c r="J67" s="10"/>
    </row>
    <row r="68" spans="1:10" ht="15.75" customHeight="1" x14ac:dyDescent="0.25">
      <c r="A68" s="9"/>
      <c r="B68" s="60" t="s">
        <v>52</v>
      </c>
      <c r="C68" s="61"/>
      <c r="D68" s="58"/>
      <c r="E68" s="59"/>
      <c r="F68" s="11" t="s">
        <v>57</v>
      </c>
      <c r="G68" s="11"/>
      <c r="H68" s="98">
        <v>74.599999999999994</v>
      </c>
      <c r="I68" s="98"/>
      <c r="J68" s="10"/>
    </row>
    <row r="69" spans="1:10" ht="15.75" customHeight="1" x14ac:dyDescent="0.25">
      <c r="A69" s="9"/>
      <c r="B69" s="54" t="s">
        <v>62</v>
      </c>
      <c r="C69" s="54"/>
      <c r="D69" s="98">
        <v>1250</v>
      </c>
      <c r="E69" s="98"/>
      <c r="F69" s="17" t="s">
        <v>6</v>
      </c>
      <c r="G69" s="21"/>
      <c r="H69" s="105"/>
      <c r="I69" s="106"/>
      <c r="J69" s="10"/>
    </row>
    <row r="70" spans="1:10" ht="15.75" customHeight="1" x14ac:dyDescent="0.25">
      <c r="A70" s="9"/>
      <c r="B70" s="11" t="s">
        <v>57</v>
      </c>
      <c r="C70" s="11"/>
      <c r="D70" s="98">
        <v>66.67</v>
      </c>
      <c r="E70" s="98"/>
      <c r="F70" s="11" t="s">
        <v>54</v>
      </c>
      <c r="G70" s="11"/>
      <c r="H70" s="107">
        <f>SUM(H67-(H67*H68/100))</f>
        <v>64.0334</v>
      </c>
      <c r="I70" s="108"/>
      <c r="J70" s="10"/>
    </row>
    <row r="71" spans="1:10" ht="15.75" customHeight="1" x14ac:dyDescent="0.25">
      <c r="A71" s="9"/>
      <c r="B71" s="17" t="s">
        <v>6</v>
      </c>
      <c r="C71" s="21"/>
      <c r="D71" s="105"/>
      <c r="E71" s="106"/>
      <c r="F71" s="96"/>
      <c r="G71" s="97"/>
      <c r="H71" s="105"/>
      <c r="I71" s="106"/>
      <c r="J71" s="10"/>
    </row>
    <row r="72" spans="1:10" ht="15.75" customHeight="1" x14ac:dyDescent="0.25">
      <c r="A72" s="9"/>
      <c r="B72" s="11" t="s">
        <v>63</v>
      </c>
      <c r="C72" s="11"/>
      <c r="D72" s="107">
        <f>SUM(D69-(D69*D70/100))</f>
        <v>416.625</v>
      </c>
      <c r="E72" s="108"/>
      <c r="F72" s="17" t="s">
        <v>6</v>
      </c>
      <c r="G72" s="21"/>
      <c r="H72" s="105"/>
      <c r="I72" s="106"/>
      <c r="J72" s="10"/>
    </row>
    <row r="73" spans="1:10" ht="15.75" customHeight="1" thickBot="1" x14ac:dyDescent="0.3">
      <c r="A73" s="9"/>
      <c r="B73" s="126"/>
      <c r="C73" s="127"/>
      <c r="D73" s="134"/>
      <c r="E73" s="135"/>
      <c r="F73" s="20" t="s">
        <v>45</v>
      </c>
      <c r="G73" s="20"/>
      <c r="H73" s="132">
        <f>SUM(D72+H70+H64++H58+D60+D66)</f>
        <v>3857.4993999999997</v>
      </c>
      <c r="I73" s="133"/>
      <c r="J73" s="10"/>
    </row>
    <row r="74" spans="1:10" ht="15.75" customHeight="1" thickBot="1" x14ac:dyDescent="0.3">
      <c r="A74" s="9"/>
      <c r="B74" s="49" t="s">
        <v>44</v>
      </c>
      <c r="C74" s="50"/>
      <c r="D74" s="50"/>
      <c r="E74" s="50"/>
      <c r="F74" s="50"/>
      <c r="G74" s="50"/>
      <c r="H74" s="50"/>
      <c r="I74" s="51"/>
      <c r="J74" s="10"/>
    </row>
    <row r="75" spans="1:10" ht="15.75" customHeight="1" x14ac:dyDescent="0.25">
      <c r="A75" s="9"/>
      <c r="B75" s="52" t="s">
        <v>6</v>
      </c>
      <c r="C75" s="53"/>
      <c r="D75" s="105"/>
      <c r="E75" s="106"/>
      <c r="F75" s="52" t="s">
        <v>6</v>
      </c>
      <c r="G75" s="53"/>
      <c r="H75" s="105"/>
      <c r="I75" s="106"/>
      <c r="J75" s="10"/>
    </row>
    <row r="76" spans="1:10" ht="15.75" customHeight="1" x14ac:dyDescent="0.25">
      <c r="A76" s="9"/>
      <c r="B76" s="54" t="s">
        <v>8</v>
      </c>
      <c r="C76" s="55"/>
      <c r="D76" s="107">
        <f>H14</f>
        <v>40000</v>
      </c>
      <c r="E76" s="106"/>
      <c r="F76" s="56" t="s">
        <v>44</v>
      </c>
      <c r="G76" s="57"/>
      <c r="H76" s="110">
        <f>D78/D79</f>
        <v>26.312281023525138</v>
      </c>
      <c r="I76" s="110"/>
      <c r="J76" s="10"/>
    </row>
    <row r="77" spans="1:10" ht="15.75" customHeight="1" x14ac:dyDescent="0.25">
      <c r="A77" s="9"/>
      <c r="B77" s="54" t="s">
        <v>45</v>
      </c>
      <c r="C77" s="55"/>
      <c r="D77" s="107">
        <f>H73</f>
        <v>3857.4993999999997</v>
      </c>
      <c r="E77" s="108"/>
      <c r="F77" s="54" t="s">
        <v>77</v>
      </c>
      <c r="G77" s="55"/>
      <c r="H77" s="107">
        <f>H18</f>
        <v>33.333333333333336</v>
      </c>
      <c r="I77" s="108"/>
      <c r="J77" s="10"/>
    </row>
    <row r="78" spans="1:10" ht="15.75" customHeight="1" x14ac:dyDescent="0.25">
      <c r="A78" s="9"/>
      <c r="B78" s="54" t="s">
        <v>46</v>
      </c>
      <c r="C78" s="55"/>
      <c r="D78" s="107">
        <f>SUM(D76-D77)</f>
        <v>36142.500599999999</v>
      </c>
      <c r="E78" s="108"/>
      <c r="F78" s="54" t="s">
        <v>89</v>
      </c>
      <c r="G78" s="55"/>
      <c r="H78" s="107">
        <f>H77/1.08</f>
        <v>30.864197530864196</v>
      </c>
      <c r="I78" s="108"/>
      <c r="J78" s="10"/>
    </row>
    <row r="79" spans="1:10" ht="15.75" customHeight="1" x14ac:dyDescent="0.25">
      <c r="A79" s="9"/>
      <c r="B79" s="54" t="s">
        <v>42</v>
      </c>
      <c r="C79" s="55"/>
      <c r="D79" s="111">
        <f>H49</f>
        <v>1373.5981524249423</v>
      </c>
      <c r="E79" s="112"/>
      <c r="F79" s="54"/>
      <c r="G79" s="55"/>
      <c r="H79" s="107"/>
      <c r="I79" s="108"/>
      <c r="J79" s="10"/>
    </row>
    <row r="80" spans="1:10" ht="15.75" customHeight="1" thickBot="1" x14ac:dyDescent="0.3">
      <c r="A80" s="5"/>
      <c r="B80" s="6"/>
      <c r="C80" s="6"/>
      <c r="D80" s="6"/>
      <c r="E80" s="6"/>
      <c r="F80" s="6"/>
      <c r="G80" s="31"/>
      <c r="H80" s="31"/>
      <c r="I80" s="31"/>
      <c r="J80" s="7"/>
    </row>
    <row r="81" spans="7:9" ht="15.75" customHeight="1" x14ac:dyDescent="0.25">
      <c r="G81" s="35" t="s">
        <v>13</v>
      </c>
      <c r="H81" s="36"/>
      <c r="I81" s="37"/>
    </row>
    <row r="82" spans="7:9" ht="15.75" customHeight="1" thickBot="1" x14ac:dyDescent="0.3">
      <c r="G82" s="38" t="str">
        <f>HYPERLINK("https://fysiovakbond.nl/cao/salaristabel-per-1-1-25-volgens-de-concept-cao-eerstelijns-fysiotherapie/", "Salaristabel concept cao 2025")</f>
        <v>Salaristabel concept cao 2025</v>
      </c>
      <c r="H82" s="39"/>
      <c r="I82" s="40"/>
    </row>
    <row r="83" spans="7:9" ht="15.75" customHeight="1" x14ac:dyDescent="0.25">
      <c r="G83" s="35" t="s">
        <v>14</v>
      </c>
      <c r="H83" s="36"/>
      <c r="I83" s="37"/>
    </row>
    <row r="84" spans="7:9" ht="15.75" customHeight="1" thickBot="1" x14ac:dyDescent="0.3">
      <c r="G84" s="41" t="str">
        <f>HYPERLINK("https://fysiovakbond.nl/wp-content/uploads/2025/06/Fysiovakbond-FDV-Arbeidsvoorwaarden-in-de-eerstelijns-fysiotherapie-2024.pdf", "Arbeidsvoorwaarden eerstelijnsfysiotherapie 2024")</f>
        <v>Arbeidsvoorwaarden eerstelijnsfysiotherapie 2024</v>
      </c>
      <c r="H84" s="42"/>
      <c r="I84" s="43"/>
    </row>
    <row r="85" spans="7:9" ht="15.75" customHeight="1" x14ac:dyDescent="0.25"/>
    <row r="86" spans="7:9" ht="15.75" customHeight="1" x14ac:dyDescent="0.25"/>
    <row r="87" spans="7:9" ht="15.75" customHeight="1" x14ac:dyDescent="0.25"/>
    <row r="88" spans="7:9" ht="15.75" customHeight="1" x14ac:dyDescent="0.25"/>
    <row r="89" spans="7:9" ht="15.75" customHeight="1" x14ac:dyDescent="0.25"/>
    <row r="90" spans="7:9" ht="15.75" customHeight="1" x14ac:dyDescent="0.25"/>
    <row r="91" spans="7:9" ht="15.75" customHeight="1" x14ac:dyDescent="0.25"/>
    <row r="92" spans="7:9" ht="15.75" customHeight="1" x14ac:dyDescent="0.25"/>
    <row r="93" spans="7:9" ht="15.75" customHeight="1" x14ac:dyDescent="0.25"/>
    <row r="94" spans="7:9" ht="15.75" customHeight="1" x14ac:dyDescent="0.25"/>
    <row r="95" spans="7:9" ht="15.75" customHeight="1" x14ac:dyDescent="0.25"/>
    <row r="96" spans="7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</sheetData>
  <sheetProtection selectLockedCells="1"/>
  <mergeCells count="241">
    <mergeCell ref="B73:C73"/>
    <mergeCell ref="F59:G59"/>
    <mergeCell ref="F61:G61"/>
    <mergeCell ref="H45:I45"/>
    <mergeCell ref="D44:E44"/>
    <mergeCell ref="D45:E45"/>
    <mergeCell ref="F44:G44"/>
    <mergeCell ref="F45:G45"/>
    <mergeCell ref="B45:C45"/>
    <mergeCell ref="H48:I48"/>
    <mergeCell ref="H49:I49"/>
    <mergeCell ref="H71:I71"/>
    <mergeCell ref="H72:I72"/>
    <mergeCell ref="H73:I73"/>
    <mergeCell ref="D66:E66"/>
    <mergeCell ref="D67:E67"/>
    <mergeCell ref="D68:E68"/>
    <mergeCell ref="D71:E71"/>
    <mergeCell ref="D72:E72"/>
    <mergeCell ref="D73:E73"/>
    <mergeCell ref="F71:G71"/>
    <mergeCell ref="F48:G48"/>
    <mergeCell ref="F49:G49"/>
    <mergeCell ref="F50:G50"/>
    <mergeCell ref="F30:G30"/>
    <mergeCell ref="B14:C14"/>
    <mergeCell ref="D14:E14"/>
    <mergeCell ref="B16:E16"/>
    <mergeCell ref="B18:E18"/>
    <mergeCell ref="D19:E19"/>
    <mergeCell ref="D17:E17"/>
    <mergeCell ref="F14:G14"/>
    <mergeCell ref="F16:G16"/>
    <mergeCell ref="F25:I25"/>
    <mergeCell ref="F28:G28"/>
    <mergeCell ref="B21:I21"/>
    <mergeCell ref="D25:E25"/>
    <mergeCell ref="B26:C26"/>
    <mergeCell ref="D26:E26"/>
    <mergeCell ref="H26:I26"/>
    <mergeCell ref="B24:I24"/>
    <mergeCell ref="H44:I44"/>
    <mergeCell ref="B47:C47"/>
    <mergeCell ref="D47:E47"/>
    <mergeCell ref="B50:C50"/>
    <mergeCell ref="D50:E50"/>
    <mergeCell ref="B48:C48"/>
    <mergeCell ref="D48:E48"/>
    <mergeCell ref="B49:C49"/>
    <mergeCell ref="D49:E49"/>
    <mergeCell ref="H61:I61"/>
    <mergeCell ref="B69:C69"/>
    <mergeCell ref="D69:E69"/>
    <mergeCell ref="H50:I50"/>
    <mergeCell ref="B46:C46"/>
    <mergeCell ref="D46:E46"/>
    <mergeCell ref="F46:G46"/>
    <mergeCell ref="H46:I46"/>
    <mergeCell ref="H47:I47"/>
    <mergeCell ref="B52:I52"/>
    <mergeCell ref="B63:C63"/>
    <mergeCell ref="D63:E63"/>
    <mergeCell ref="D64:E64"/>
    <mergeCell ref="D65:E65"/>
    <mergeCell ref="B62:C62"/>
    <mergeCell ref="D55:E55"/>
    <mergeCell ref="B74:I74"/>
    <mergeCell ref="B75:C75"/>
    <mergeCell ref="D75:E75"/>
    <mergeCell ref="H75:I75"/>
    <mergeCell ref="B68:C68"/>
    <mergeCell ref="F66:G66"/>
    <mergeCell ref="H67:I67"/>
    <mergeCell ref="H54:I54"/>
    <mergeCell ref="H58:I58"/>
    <mergeCell ref="H59:I59"/>
    <mergeCell ref="H60:I60"/>
    <mergeCell ref="H57:I57"/>
    <mergeCell ref="D58:E58"/>
    <mergeCell ref="H63:I63"/>
    <mergeCell ref="B54:C54"/>
    <mergeCell ref="D54:E54"/>
    <mergeCell ref="B56:C56"/>
    <mergeCell ref="D56:E56"/>
    <mergeCell ref="H56:I56"/>
    <mergeCell ref="H55:I55"/>
    <mergeCell ref="H62:I62"/>
    <mergeCell ref="D62:E62"/>
    <mergeCell ref="B58:C58"/>
    <mergeCell ref="B59:C59"/>
    <mergeCell ref="B76:C76"/>
    <mergeCell ref="D76:E76"/>
    <mergeCell ref="H76:I76"/>
    <mergeCell ref="B79:C79"/>
    <mergeCell ref="D77:E77"/>
    <mergeCell ref="H77:I77"/>
    <mergeCell ref="D78:E78"/>
    <mergeCell ref="H78:I78"/>
    <mergeCell ref="D79:E79"/>
    <mergeCell ref="H79:I79"/>
    <mergeCell ref="B77:C77"/>
    <mergeCell ref="B78:C78"/>
    <mergeCell ref="F77:G77"/>
    <mergeCell ref="F78:G78"/>
    <mergeCell ref="F79:G79"/>
    <mergeCell ref="H68:I68"/>
    <mergeCell ref="F67:G67"/>
    <mergeCell ref="D70:E70"/>
    <mergeCell ref="H66:I66"/>
    <mergeCell ref="H69:I69"/>
    <mergeCell ref="H70:I70"/>
    <mergeCell ref="F65:G65"/>
    <mergeCell ref="B67:C67"/>
    <mergeCell ref="B42:C42"/>
    <mergeCell ref="D42:E42"/>
    <mergeCell ref="F42:G42"/>
    <mergeCell ref="H42:I42"/>
    <mergeCell ref="B43:C43"/>
    <mergeCell ref="D43:E43"/>
    <mergeCell ref="F43:G43"/>
    <mergeCell ref="H43:I43"/>
    <mergeCell ref="H65:I65"/>
    <mergeCell ref="H64:I64"/>
    <mergeCell ref="D59:E59"/>
    <mergeCell ref="B60:C60"/>
    <mergeCell ref="D60:E60"/>
    <mergeCell ref="B61:C61"/>
    <mergeCell ref="D61:E61"/>
    <mergeCell ref="F60:G60"/>
    <mergeCell ref="B39:C39"/>
    <mergeCell ref="D39:E39"/>
    <mergeCell ref="H39:I39"/>
    <mergeCell ref="B40:C40"/>
    <mergeCell ref="D40:E40"/>
    <mergeCell ref="F40:G40"/>
    <mergeCell ref="H40:I40"/>
    <mergeCell ref="B41:C41"/>
    <mergeCell ref="D41:E41"/>
    <mergeCell ref="H41:I41"/>
    <mergeCell ref="F41:G41"/>
    <mergeCell ref="B36:C36"/>
    <mergeCell ref="D36:E36"/>
    <mergeCell ref="H36:I36"/>
    <mergeCell ref="D37:E37"/>
    <mergeCell ref="F37:G37"/>
    <mergeCell ref="H37:I37"/>
    <mergeCell ref="B37:C37"/>
    <mergeCell ref="D38:E38"/>
    <mergeCell ref="H38:I38"/>
    <mergeCell ref="B38:C38"/>
    <mergeCell ref="F38:G38"/>
    <mergeCell ref="B35:C35"/>
    <mergeCell ref="D35:E35"/>
    <mergeCell ref="H35:I35"/>
    <mergeCell ref="D27:E27"/>
    <mergeCell ref="H27:I27"/>
    <mergeCell ref="B28:C28"/>
    <mergeCell ref="D28:E28"/>
    <mergeCell ref="H28:I28"/>
    <mergeCell ref="B29:C29"/>
    <mergeCell ref="D29:E29"/>
    <mergeCell ref="H29:I29"/>
    <mergeCell ref="D31:E31"/>
    <mergeCell ref="F31:G31"/>
    <mergeCell ref="B30:C30"/>
    <mergeCell ref="D30:E30"/>
    <mergeCell ref="F29:G29"/>
    <mergeCell ref="H30:I30"/>
    <mergeCell ref="F27:G27"/>
    <mergeCell ref="F35:G35"/>
    <mergeCell ref="B31:C31"/>
    <mergeCell ref="H31:I31"/>
    <mergeCell ref="B34:C34"/>
    <mergeCell ref="D34:E34"/>
    <mergeCell ref="H34:I34"/>
    <mergeCell ref="F13:G13"/>
    <mergeCell ref="B13:C13"/>
    <mergeCell ref="F15:G15"/>
    <mergeCell ref="H15:I15"/>
    <mergeCell ref="F19:G19"/>
    <mergeCell ref="B12:C12"/>
    <mergeCell ref="B10:C10"/>
    <mergeCell ref="D10:E10"/>
    <mergeCell ref="H10:I10"/>
    <mergeCell ref="B15:C15"/>
    <mergeCell ref="D15:E15"/>
    <mergeCell ref="B17:C17"/>
    <mergeCell ref="B19:C19"/>
    <mergeCell ref="H16:I16"/>
    <mergeCell ref="H17:I17"/>
    <mergeCell ref="H18:I18"/>
    <mergeCell ref="H19:I19"/>
    <mergeCell ref="F18:G18"/>
    <mergeCell ref="B25:C25"/>
    <mergeCell ref="B8:I8"/>
    <mergeCell ref="B2:I2"/>
    <mergeCell ref="B3:D3"/>
    <mergeCell ref="E3:G3"/>
    <mergeCell ref="B4:D4"/>
    <mergeCell ref="E4:G4"/>
    <mergeCell ref="B5:D5"/>
    <mergeCell ref="E5:G5"/>
    <mergeCell ref="B6:D6"/>
    <mergeCell ref="E6:G6"/>
    <mergeCell ref="B7:I7"/>
    <mergeCell ref="B9:I9"/>
    <mergeCell ref="B11:C11"/>
    <mergeCell ref="D11:E11"/>
    <mergeCell ref="B20:I20"/>
    <mergeCell ref="H13:I13"/>
    <mergeCell ref="F10:G10"/>
    <mergeCell ref="H11:I11"/>
    <mergeCell ref="F11:G11"/>
    <mergeCell ref="D12:E12"/>
    <mergeCell ref="F12:G12"/>
    <mergeCell ref="H12:I12"/>
    <mergeCell ref="D13:E13"/>
    <mergeCell ref="B33:I33"/>
    <mergeCell ref="G81:I81"/>
    <mergeCell ref="G82:I82"/>
    <mergeCell ref="G83:I83"/>
    <mergeCell ref="G84:I84"/>
    <mergeCell ref="H14:I14"/>
    <mergeCell ref="B53:I53"/>
    <mergeCell ref="B51:I51"/>
    <mergeCell ref="F54:G54"/>
    <mergeCell ref="F55:G55"/>
    <mergeCell ref="F76:G76"/>
    <mergeCell ref="F75:G75"/>
    <mergeCell ref="B57:C57"/>
    <mergeCell ref="D57:E57"/>
    <mergeCell ref="B32:I32"/>
    <mergeCell ref="F34:G34"/>
    <mergeCell ref="F39:G39"/>
    <mergeCell ref="B27:C27"/>
    <mergeCell ref="H22:I22"/>
    <mergeCell ref="B23:I23"/>
    <mergeCell ref="F26:G26"/>
    <mergeCell ref="B22:C22"/>
    <mergeCell ref="D22:E22"/>
    <mergeCell ref="F22:G22"/>
  </mergeCells>
  <hyperlinks>
    <hyperlink ref="E6" r:id="rId1" display="https://fysiovakbond.nl/cao/salaristabel-per-1-1-25-volgens-de-concept-cao-eerstelijns-fysiotherapie/ " xr:uid="{4F47BBCA-80A3-437E-9235-FDEC275BB3ED}"/>
    <hyperlink ref="G84" r:id="rId2" display="https://fysiovakbond.nl/cao/salaristabel-per-1-1-25-volgens-de-concept-cao-eerstelijns-fysiotherapie/ " xr:uid="{B8D6ECA6-87AA-4237-973B-706795BA6260}"/>
  </hyperlinks>
  <pageMargins left="0.7" right="0.7" top="0.75" bottom="0.75" header="0" footer="0"/>
  <pageSetup paperSize="9" orientation="landscape"/>
  <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2D9F4905-7B96-4FE0-8375-12F8FB2DF3D6}">
          <x14:formula1>
            <xm:f>'Data Sheet'!$B$2:$B$3</xm:f>
          </x14:formula1>
          <xm:sqref>D17</xm:sqref>
        </x14:dataValidation>
        <x14:dataValidation type="list" allowBlank="1" showInputMessage="1" showErrorMessage="1" xr:uid="{49BE2814-17FD-4EF1-9B99-06D18028DA0A}">
          <x14:formula1>
            <xm:f>'Data Sheet'!$C$2:$C$6</xm:f>
          </x14:formula1>
          <xm:sqref>B11:C11</xm:sqref>
        </x14:dataValidation>
        <x14:dataValidation type="list" allowBlank="1" showInputMessage="1" showErrorMessage="1" xr:uid="{C35B4AD1-85E9-4758-A66F-C308A1B13F86}">
          <x14:formula1>
            <xm:f>'Data Sheet'!$E$2:$E$4</xm:f>
          </x14:formula1>
          <xm:sqref>B26:C26</xm:sqref>
        </x14:dataValidation>
        <x14:dataValidation type="list" allowBlank="1" showInputMessage="1" showErrorMessage="1" xr:uid="{BF7669A5-A172-4A20-BDDD-683CC174B44A}">
          <x14:formula1>
            <xm:f>'Data Sheet'!$B$9:$B$11</xm:f>
          </x14:formula1>
          <xm:sqref>F26:G26</xm:sqref>
        </x14:dataValidation>
        <x14:dataValidation type="list" allowBlank="1" showInputMessage="1" showErrorMessage="1" xr:uid="{F6DFF593-2AAF-44F5-8B5B-33832D7A2C93}">
          <x14:formula1>
            <xm:f>'Data Sheet'!$B$14:$B$15</xm:f>
          </x14:formula1>
          <xm:sqref>B35:C35</xm:sqref>
        </x14:dataValidation>
        <x14:dataValidation type="list" allowBlank="1" showInputMessage="1" showErrorMessage="1" xr:uid="{07AB3BBA-678A-4D50-9EBB-08ADCE0794E7}">
          <x14:formula1>
            <xm:f>'Data Sheet'!$B$18:$B$19</xm:f>
          </x14:formula1>
          <xm:sqref>F40:G40</xm:sqref>
        </x14:dataValidation>
        <x14:dataValidation type="list" allowBlank="1" showInputMessage="1" showErrorMessage="1" xr:uid="{CF8E7FC4-E759-46B0-BE3A-0E7D37BE3C16}">
          <x14:formula1>
            <xm:f>'Data Sheet'!$B$22:$B$23</xm:f>
          </x14:formula1>
          <xm:sqref>B41:C41</xm:sqref>
        </x14:dataValidation>
        <x14:dataValidation type="list" allowBlank="1" showInputMessage="1" showErrorMessage="1" xr:uid="{7B50B2A6-1835-4356-9991-DA826A51DA5D}">
          <x14:formula1>
            <xm:f>'Data Sheet'!$B$25:$B$26</xm:f>
          </x14:formula1>
          <xm:sqref>B47:C47</xm:sqref>
        </x14:dataValidation>
        <x14:dataValidation type="list" allowBlank="1" showInputMessage="1" showErrorMessage="1" xr:uid="{54994FC8-0913-4B18-A3A8-5825FB1BEEAE}">
          <x14:formula1>
            <xm:f>'Data Sheet'!$B$30:$B$31</xm:f>
          </x14:formula1>
          <xm:sqref>B56:C56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0"/>
  <sheetViews>
    <sheetView workbookViewId="0">
      <selection activeCell="C5" sqref="C5"/>
    </sheetView>
  </sheetViews>
  <sheetFormatPr defaultColWidth="11.25" defaultRowHeight="15" customHeight="1" x14ac:dyDescent="0.25"/>
  <cols>
    <col min="1" max="1" width="8.75" customWidth="1"/>
    <col min="2" max="2" width="37.5" customWidth="1"/>
    <col min="3" max="3" width="84.375" customWidth="1"/>
    <col min="4" max="4" width="22.75" customWidth="1"/>
    <col min="5" max="5" width="31.125" customWidth="1"/>
    <col min="6" max="26" width="8.75" customWidth="1"/>
  </cols>
  <sheetData>
    <row r="1" spans="2:6" ht="15.75" customHeight="1" x14ac:dyDescent="0.25">
      <c r="B1" s="8" t="s">
        <v>67</v>
      </c>
      <c r="C1" t="s">
        <v>72</v>
      </c>
      <c r="E1" t="s">
        <v>79</v>
      </c>
    </row>
    <row r="2" spans="2:6" ht="15.75" customHeight="1" x14ac:dyDescent="0.25">
      <c r="B2" s="16" t="s">
        <v>65</v>
      </c>
      <c r="C2" s="13" t="s">
        <v>1</v>
      </c>
      <c r="D2" s="14"/>
      <c r="E2" s="11" t="s">
        <v>16</v>
      </c>
      <c r="F2" s="12"/>
    </row>
    <row r="3" spans="2:6" ht="15.75" customHeight="1" x14ac:dyDescent="0.25">
      <c r="B3" s="8" t="s">
        <v>68</v>
      </c>
      <c r="C3" s="11" t="s">
        <v>3</v>
      </c>
      <c r="D3" s="12"/>
      <c r="E3" s="11" t="s">
        <v>15</v>
      </c>
      <c r="F3" s="12"/>
    </row>
    <row r="4" spans="2:6" ht="15.75" customHeight="1" x14ac:dyDescent="0.25">
      <c r="B4" s="8"/>
      <c r="C4" s="11" t="s">
        <v>2</v>
      </c>
      <c r="D4" s="12"/>
      <c r="E4" s="11" t="s">
        <v>18</v>
      </c>
      <c r="F4" s="12"/>
    </row>
    <row r="5" spans="2:6" ht="15.75" customHeight="1" x14ac:dyDescent="0.25">
      <c r="B5" s="8"/>
      <c r="C5" s="15" t="s">
        <v>74</v>
      </c>
      <c r="D5" s="29"/>
      <c r="E5" s="8"/>
    </row>
    <row r="6" spans="2:6" ht="15.75" customHeight="1" x14ac:dyDescent="0.25">
      <c r="B6" s="8"/>
      <c r="C6" s="18" t="s">
        <v>75</v>
      </c>
      <c r="D6" s="19"/>
      <c r="E6" s="8"/>
    </row>
    <row r="7" spans="2:6" ht="15.75" customHeight="1" x14ac:dyDescent="0.25">
      <c r="B7" s="8"/>
      <c r="D7" s="8"/>
      <c r="E7" s="8"/>
    </row>
    <row r="8" spans="2:6" ht="15.75" customHeight="1" x14ac:dyDescent="0.25">
      <c r="B8" s="8" t="s">
        <v>80</v>
      </c>
      <c r="C8" s="8"/>
      <c r="D8" s="8"/>
      <c r="E8" s="8"/>
    </row>
    <row r="9" spans="2:6" ht="15.75" customHeight="1" x14ac:dyDescent="0.25">
      <c r="B9" s="11" t="s">
        <v>22</v>
      </c>
      <c r="C9" s="12"/>
      <c r="D9" s="8"/>
      <c r="E9" s="8"/>
    </row>
    <row r="10" spans="2:6" ht="15.75" customHeight="1" x14ac:dyDescent="0.25">
      <c r="B10" s="11" t="s">
        <v>23</v>
      </c>
      <c r="C10" s="12"/>
      <c r="D10" s="8"/>
      <c r="E10" s="8"/>
    </row>
    <row r="11" spans="2:6" ht="15.75" customHeight="1" x14ac:dyDescent="0.25">
      <c r="B11" s="11" t="s">
        <v>21</v>
      </c>
      <c r="C11" s="12"/>
      <c r="D11" s="8"/>
      <c r="E11" s="8"/>
    </row>
    <row r="12" spans="2:6" ht="15.75" customHeight="1" x14ac:dyDescent="0.25">
      <c r="B12" s="8"/>
      <c r="C12" s="8"/>
      <c r="D12" s="8"/>
      <c r="E12" s="8"/>
    </row>
    <row r="13" spans="2:6" ht="15.75" customHeight="1" x14ac:dyDescent="0.25">
      <c r="B13" s="30" t="s">
        <v>81</v>
      </c>
      <c r="C13" s="8"/>
      <c r="D13" s="8"/>
      <c r="E13" s="8"/>
    </row>
    <row r="14" spans="2:6" ht="15.75" customHeight="1" x14ac:dyDescent="0.25">
      <c r="B14" s="11" t="s">
        <v>28</v>
      </c>
      <c r="C14" s="12"/>
      <c r="D14" s="8"/>
    </row>
    <row r="15" spans="2:6" ht="15.75" customHeight="1" x14ac:dyDescent="0.25">
      <c r="B15" s="11" t="s">
        <v>29</v>
      </c>
      <c r="C15" s="12"/>
      <c r="D15" s="8"/>
    </row>
    <row r="16" spans="2:6" ht="15.75" customHeight="1" x14ac:dyDescent="0.25">
      <c r="C16" s="8"/>
      <c r="D16" s="8"/>
    </row>
    <row r="17" spans="2:4" ht="15.75" customHeight="1" x14ac:dyDescent="0.25">
      <c r="B17" s="30" t="s">
        <v>83</v>
      </c>
      <c r="C17" s="8"/>
      <c r="D17" s="8"/>
    </row>
    <row r="18" spans="2:4" ht="15.75" customHeight="1" x14ac:dyDescent="0.25">
      <c r="B18" s="11" t="s">
        <v>37</v>
      </c>
      <c r="C18" s="12"/>
    </row>
    <row r="19" spans="2:4" ht="15.75" customHeight="1" x14ac:dyDescent="0.25">
      <c r="B19" s="11" t="s">
        <v>38</v>
      </c>
      <c r="C19" s="12"/>
    </row>
    <row r="20" spans="2:4" ht="15.75" customHeight="1" x14ac:dyDescent="0.25">
      <c r="C20" s="8"/>
    </row>
    <row r="21" spans="2:4" ht="15.75" customHeight="1" x14ac:dyDescent="0.25">
      <c r="B21" s="30" t="s">
        <v>84</v>
      </c>
      <c r="C21" s="8"/>
    </row>
    <row r="22" spans="2:4" ht="15.75" customHeight="1" x14ac:dyDescent="0.25">
      <c r="B22" s="11" t="s">
        <v>34</v>
      </c>
      <c r="C22" s="12"/>
    </row>
    <row r="23" spans="2:4" ht="15.75" customHeight="1" x14ac:dyDescent="0.25">
      <c r="B23" s="11" t="s">
        <v>35</v>
      </c>
      <c r="C23" s="12"/>
    </row>
    <row r="24" spans="2:4" ht="15.75" customHeight="1" x14ac:dyDescent="0.25">
      <c r="B24" s="30" t="s">
        <v>85</v>
      </c>
      <c r="C24" s="8"/>
    </row>
    <row r="25" spans="2:4" ht="15.75" customHeight="1" x14ac:dyDescent="0.25">
      <c r="B25" s="11" t="s">
        <v>40</v>
      </c>
      <c r="C25" s="12"/>
    </row>
    <row r="26" spans="2:4" ht="15.75" customHeight="1" x14ac:dyDescent="0.25">
      <c r="B26" s="11" t="s">
        <v>86</v>
      </c>
      <c r="C26" s="12"/>
    </row>
    <row r="27" spans="2:4" ht="15.75" customHeight="1" x14ac:dyDescent="0.25">
      <c r="C27" s="8"/>
    </row>
    <row r="28" spans="2:4" ht="15.75" customHeight="1" x14ac:dyDescent="0.25">
      <c r="C28" s="8"/>
    </row>
    <row r="29" spans="2:4" ht="15.75" customHeight="1" x14ac:dyDescent="0.25">
      <c r="B29" s="30" t="s">
        <v>88</v>
      </c>
      <c r="C29" s="8"/>
    </row>
    <row r="30" spans="2:4" ht="15.75" customHeight="1" x14ac:dyDescent="0.25">
      <c r="B30" s="11" t="s">
        <v>48</v>
      </c>
      <c r="C30" s="12"/>
    </row>
    <row r="31" spans="2:4" ht="15.75" customHeight="1" x14ac:dyDescent="0.25">
      <c r="B31" s="11" t="s">
        <v>49</v>
      </c>
      <c r="C31" s="12"/>
    </row>
    <row r="32" spans="2:4" ht="15.75" customHeight="1" x14ac:dyDescent="0.25">
      <c r="C32" s="8"/>
    </row>
    <row r="33" spans="3:3" ht="15.75" customHeight="1" x14ac:dyDescent="0.25">
      <c r="C33" s="8"/>
    </row>
    <row r="34" spans="3:3" ht="15.75" customHeight="1" x14ac:dyDescent="0.25"/>
    <row r="35" spans="3:3" ht="15.75" customHeight="1" x14ac:dyDescent="0.25"/>
    <row r="36" spans="3:3" ht="15.75" customHeight="1" x14ac:dyDescent="0.25"/>
    <row r="37" spans="3:3" ht="15.75" customHeight="1" x14ac:dyDescent="0.25"/>
    <row r="38" spans="3:3" ht="15.75" customHeight="1" x14ac:dyDescent="0.25"/>
    <row r="39" spans="3:3" ht="15.75" customHeight="1" x14ac:dyDescent="0.25"/>
    <row r="40" spans="3:3" ht="15.75" customHeight="1" x14ac:dyDescent="0.25"/>
    <row r="41" spans="3:3" ht="15.75" customHeight="1" x14ac:dyDescent="0.25"/>
    <row r="42" spans="3:3" ht="15.75" customHeight="1" x14ac:dyDescent="0.25"/>
    <row r="43" spans="3:3" ht="15.75" customHeight="1" x14ac:dyDescent="0.25"/>
    <row r="44" spans="3:3" ht="15.75" customHeight="1" x14ac:dyDescent="0.25"/>
    <row r="45" spans="3:3" ht="15.75" customHeight="1" x14ac:dyDescent="0.25"/>
    <row r="46" spans="3:3" ht="15.75" customHeight="1" x14ac:dyDescent="0.25"/>
    <row r="47" spans="3:3" ht="15.75" customHeight="1" x14ac:dyDescent="0.25"/>
    <row r="48" spans="3: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Rekentool</vt:lpstr>
      <vt:lpstr>Data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Marije Bosboom</cp:lastModifiedBy>
  <dcterms:created xsi:type="dcterms:W3CDTF">2021-01-24T09:10:12Z</dcterms:created>
  <dcterms:modified xsi:type="dcterms:W3CDTF">2025-07-26T09:17:21Z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0x010100181161FC8A2A024C98D48953B4C6BD36</vt:lpwstr>
  </property>
</Properties>
</file>